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kul/Documents/Assetyogi/Youtube/Videos AssetYogi-NDTV/8. EPF/"/>
    </mc:Choice>
  </mc:AlternateContent>
  <xr:revisionPtr revIDLastSave="0" documentId="13_ncr:1_{B578035F-A2A1-6743-AB9C-A87AE00F1F94}" xr6:coauthVersionLast="47" xr6:coauthVersionMax="47" xr10:uidLastSave="{00000000-0000-0000-0000-000000000000}"/>
  <bookViews>
    <workbookView xWindow="0" yWindow="500" windowWidth="30720" windowHeight="17180" xr2:uid="{35186602-5E9F-4A58-9D9A-101A496C86A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3" i="1" l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F433" i="1" l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I468" i="1"/>
  <c r="L468" i="1" s="1"/>
  <c r="I456" i="1"/>
  <c r="L456" i="1" s="1"/>
  <c r="I458" i="1"/>
  <c r="L458" i="1" s="1"/>
  <c r="I459" i="1"/>
  <c r="L459" i="1" s="1"/>
  <c r="I460" i="1"/>
  <c r="L460" i="1" s="1"/>
  <c r="I461" i="1"/>
  <c r="L461" i="1" s="1"/>
  <c r="I462" i="1"/>
  <c r="L462" i="1" s="1"/>
  <c r="I463" i="1"/>
  <c r="L463" i="1" s="1"/>
  <c r="I464" i="1"/>
  <c r="L464" i="1" s="1"/>
  <c r="I465" i="1"/>
  <c r="L465" i="1" s="1"/>
  <c r="I466" i="1"/>
  <c r="L466" i="1" s="1"/>
  <c r="I467" i="1"/>
  <c r="L467" i="1" s="1"/>
  <c r="I457" i="1"/>
  <c r="L457" i="1" s="1"/>
  <c r="I455" i="1"/>
  <c r="L455" i="1" s="1"/>
  <c r="I444" i="1"/>
  <c r="L444" i="1" s="1"/>
  <c r="I446" i="1"/>
  <c r="L446" i="1" s="1"/>
  <c r="I447" i="1"/>
  <c r="L447" i="1" s="1"/>
  <c r="I448" i="1"/>
  <c r="L448" i="1" s="1"/>
  <c r="I449" i="1"/>
  <c r="L449" i="1" s="1"/>
  <c r="I450" i="1"/>
  <c r="L450" i="1" s="1"/>
  <c r="I451" i="1"/>
  <c r="L451" i="1" s="1"/>
  <c r="I452" i="1"/>
  <c r="L452" i="1" s="1"/>
  <c r="I453" i="1"/>
  <c r="L453" i="1" s="1"/>
  <c r="I454" i="1"/>
  <c r="L454" i="1" s="1"/>
  <c r="I445" i="1"/>
  <c r="L445" i="1" s="1"/>
  <c r="I443" i="1"/>
  <c r="L443" i="1" s="1"/>
  <c r="I434" i="1"/>
  <c r="L434" i="1" s="1"/>
  <c r="I435" i="1"/>
  <c r="L435" i="1" s="1"/>
  <c r="I436" i="1"/>
  <c r="L436" i="1" s="1"/>
  <c r="I437" i="1"/>
  <c r="L437" i="1" s="1"/>
  <c r="I438" i="1"/>
  <c r="L438" i="1" s="1"/>
  <c r="I439" i="1"/>
  <c r="L439" i="1" s="1"/>
  <c r="I440" i="1"/>
  <c r="L440" i="1" s="1"/>
  <c r="I441" i="1"/>
  <c r="L441" i="1" s="1"/>
  <c r="I442" i="1"/>
  <c r="L442" i="1" s="1"/>
  <c r="I433" i="1"/>
  <c r="L433" i="1" s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D410" i="1"/>
  <c r="F410" i="1" s="1"/>
  <c r="D411" i="1"/>
  <c r="F411" i="1" s="1"/>
  <c r="D412" i="1"/>
  <c r="F412" i="1" s="1"/>
  <c r="D413" i="1"/>
  <c r="G413" i="1" s="1"/>
  <c r="D414" i="1"/>
  <c r="F414" i="1" s="1"/>
  <c r="D415" i="1"/>
  <c r="D416" i="1"/>
  <c r="D417" i="1"/>
  <c r="D418" i="1"/>
  <c r="D419" i="1"/>
  <c r="D420" i="1"/>
  <c r="E420" i="1" s="1"/>
  <c r="D409" i="1"/>
  <c r="F409" i="1" s="1"/>
  <c r="D398" i="1"/>
  <c r="F398" i="1" s="1"/>
  <c r="D399" i="1"/>
  <c r="F399" i="1" s="1"/>
  <c r="D400" i="1"/>
  <c r="F400" i="1" s="1"/>
  <c r="D401" i="1"/>
  <c r="G401" i="1" s="1"/>
  <c r="D402" i="1"/>
  <c r="F402" i="1" s="1"/>
  <c r="D403" i="1"/>
  <c r="D404" i="1"/>
  <c r="D405" i="1"/>
  <c r="D406" i="1"/>
  <c r="D407" i="1"/>
  <c r="D408" i="1"/>
  <c r="D397" i="1"/>
  <c r="F397" i="1" s="1"/>
  <c r="D386" i="1"/>
  <c r="F386" i="1" s="1"/>
  <c r="D387" i="1"/>
  <c r="F387" i="1" s="1"/>
  <c r="D388" i="1"/>
  <c r="F388" i="1" s="1"/>
  <c r="D389" i="1"/>
  <c r="G389" i="1" s="1"/>
  <c r="D390" i="1"/>
  <c r="F390" i="1" s="1"/>
  <c r="D391" i="1"/>
  <c r="D392" i="1"/>
  <c r="D393" i="1"/>
  <c r="D394" i="1"/>
  <c r="D395" i="1"/>
  <c r="D396" i="1"/>
  <c r="D385" i="1"/>
  <c r="F385" i="1" s="1"/>
  <c r="D374" i="1"/>
  <c r="F374" i="1" s="1"/>
  <c r="D375" i="1"/>
  <c r="F375" i="1" s="1"/>
  <c r="D376" i="1"/>
  <c r="F376" i="1" s="1"/>
  <c r="D377" i="1"/>
  <c r="G377" i="1" s="1"/>
  <c r="D378" i="1"/>
  <c r="F378" i="1" s="1"/>
  <c r="D379" i="1"/>
  <c r="D380" i="1"/>
  <c r="D381" i="1"/>
  <c r="D382" i="1"/>
  <c r="D383" i="1"/>
  <c r="D384" i="1"/>
  <c r="F384" i="1" s="1"/>
  <c r="D373" i="1"/>
  <c r="F373" i="1" s="1"/>
  <c r="D362" i="1"/>
  <c r="F362" i="1" s="1"/>
  <c r="D363" i="1"/>
  <c r="F363" i="1" s="1"/>
  <c r="D364" i="1"/>
  <c r="F364" i="1" s="1"/>
  <c r="D365" i="1"/>
  <c r="G365" i="1" s="1"/>
  <c r="D366" i="1"/>
  <c r="F366" i="1" s="1"/>
  <c r="D367" i="1"/>
  <c r="D368" i="1"/>
  <c r="D369" i="1"/>
  <c r="D370" i="1"/>
  <c r="D371" i="1"/>
  <c r="D372" i="1"/>
  <c r="D361" i="1"/>
  <c r="F361" i="1" s="1"/>
  <c r="D350" i="1"/>
  <c r="F350" i="1" s="1"/>
  <c r="D351" i="1"/>
  <c r="F351" i="1" s="1"/>
  <c r="D352" i="1"/>
  <c r="F352" i="1" s="1"/>
  <c r="D353" i="1"/>
  <c r="G353" i="1" s="1"/>
  <c r="D354" i="1"/>
  <c r="F354" i="1" s="1"/>
  <c r="D355" i="1"/>
  <c r="D356" i="1"/>
  <c r="D357" i="1"/>
  <c r="D358" i="1"/>
  <c r="D359" i="1"/>
  <c r="D360" i="1"/>
  <c r="D349" i="1"/>
  <c r="F349" i="1" s="1"/>
  <c r="D338" i="1"/>
  <c r="F338" i="1" s="1"/>
  <c r="D339" i="1"/>
  <c r="F339" i="1" s="1"/>
  <c r="D340" i="1"/>
  <c r="F340" i="1" s="1"/>
  <c r="D341" i="1"/>
  <c r="G341" i="1" s="1"/>
  <c r="D342" i="1"/>
  <c r="F342" i="1" s="1"/>
  <c r="D343" i="1"/>
  <c r="D344" i="1"/>
  <c r="D345" i="1"/>
  <c r="D346" i="1"/>
  <c r="D347" i="1"/>
  <c r="D348" i="1"/>
  <c r="D337" i="1"/>
  <c r="F337" i="1" s="1"/>
  <c r="D326" i="1"/>
  <c r="F326" i="1" s="1"/>
  <c r="D327" i="1"/>
  <c r="F327" i="1" s="1"/>
  <c r="D328" i="1"/>
  <c r="F328" i="1" s="1"/>
  <c r="D329" i="1"/>
  <c r="G329" i="1" s="1"/>
  <c r="D330" i="1"/>
  <c r="F330" i="1" s="1"/>
  <c r="D331" i="1"/>
  <c r="D332" i="1"/>
  <c r="D333" i="1"/>
  <c r="D334" i="1"/>
  <c r="D335" i="1"/>
  <c r="D336" i="1"/>
  <c r="F336" i="1" s="1"/>
  <c r="D325" i="1"/>
  <c r="F325" i="1" s="1"/>
  <c r="D314" i="1"/>
  <c r="F314" i="1" s="1"/>
  <c r="D315" i="1"/>
  <c r="F315" i="1" s="1"/>
  <c r="D316" i="1"/>
  <c r="F316" i="1" s="1"/>
  <c r="D317" i="1"/>
  <c r="G317" i="1" s="1"/>
  <c r="D318" i="1"/>
  <c r="F318" i="1" s="1"/>
  <c r="D319" i="1"/>
  <c r="D320" i="1"/>
  <c r="D321" i="1"/>
  <c r="D322" i="1"/>
  <c r="D323" i="1"/>
  <c r="D324" i="1"/>
  <c r="F324" i="1" s="1"/>
  <c r="D313" i="1"/>
  <c r="F313" i="1" s="1"/>
  <c r="D302" i="1"/>
  <c r="F302" i="1" s="1"/>
  <c r="D303" i="1"/>
  <c r="F303" i="1" s="1"/>
  <c r="D304" i="1"/>
  <c r="F304" i="1" s="1"/>
  <c r="D305" i="1"/>
  <c r="G305" i="1" s="1"/>
  <c r="D306" i="1"/>
  <c r="F306" i="1" s="1"/>
  <c r="D307" i="1"/>
  <c r="D308" i="1"/>
  <c r="D309" i="1"/>
  <c r="D310" i="1"/>
  <c r="D311" i="1"/>
  <c r="D312" i="1"/>
  <c r="D301" i="1"/>
  <c r="F301" i="1" s="1"/>
  <c r="D290" i="1"/>
  <c r="F290" i="1" s="1"/>
  <c r="D291" i="1"/>
  <c r="F291" i="1" s="1"/>
  <c r="D292" i="1"/>
  <c r="F292" i="1" s="1"/>
  <c r="D293" i="1"/>
  <c r="G293" i="1" s="1"/>
  <c r="D294" i="1"/>
  <c r="F294" i="1" s="1"/>
  <c r="D295" i="1"/>
  <c r="D296" i="1"/>
  <c r="D297" i="1"/>
  <c r="D298" i="1"/>
  <c r="D299" i="1"/>
  <c r="D300" i="1"/>
  <c r="D289" i="1"/>
  <c r="F289" i="1" s="1"/>
  <c r="D278" i="1"/>
  <c r="F278" i="1" s="1"/>
  <c r="D279" i="1"/>
  <c r="F279" i="1" s="1"/>
  <c r="D280" i="1"/>
  <c r="F280" i="1" s="1"/>
  <c r="D281" i="1"/>
  <c r="G281" i="1" s="1"/>
  <c r="D282" i="1"/>
  <c r="F282" i="1" s="1"/>
  <c r="D283" i="1"/>
  <c r="D284" i="1"/>
  <c r="D285" i="1"/>
  <c r="D286" i="1"/>
  <c r="D287" i="1"/>
  <c r="D288" i="1"/>
  <c r="D277" i="1"/>
  <c r="F277" i="1" s="1"/>
  <c r="D266" i="1"/>
  <c r="F266" i="1" s="1"/>
  <c r="D267" i="1"/>
  <c r="F267" i="1" s="1"/>
  <c r="D268" i="1"/>
  <c r="F268" i="1" s="1"/>
  <c r="D269" i="1"/>
  <c r="G269" i="1" s="1"/>
  <c r="D270" i="1"/>
  <c r="F270" i="1" s="1"/>
  <c r="D271" i="1"/>
  <c r="D272" i="1"/>
  <c r="D273" i="1"/>
  <c r="D274" i="1"/>
  <c r="D275" i="1"/>
  <c r="D276" i="1"/>
  <c r="D265" i="1"/>
  <c r="F265" i="1" s="1"/>
  <c r="D254" i="1"/>
  <c r="F254" i="1" s="1"/>
  <c r="D255" i="1"/>
  <c r="F255" i="1" s="1"/>
  <c r="D256" i="1"/>
  <c r="F256" i="1" s="1"/>
  <c r="D257" i="1"/>
  <c r="G257" i="1" s="1"/>
  <c r="D258" i="1"/>
  <c r="F258" i="1" s="1"/>
  <c r="D259" i="1"/>
  <c r="D260" i="1"/>
  <c r="D261" i="1"/>
  <c r="D262" i="1"/>
  <c r="D263" i="1"/>
  <c r="D264" i="1"/>
  <c r="D253" i="1"/>
  <c r="F253" i="1" s="1"/>
  <c r="D242" i="1"/>
  <c r="F242" i="1" s="1"/>
  <c r="D243" i="1"/>
  <c r="F243" i="1" s="1"/>
  <c r="D244" i="1"/>
  <c r="F244" i="1" s="1"/>
  <c r="D245" i="1"/>
  <c r="G245" i="1" s="1"/>
  <c r="D246" i="1"/>
  <c r="F246" i="1" s="1"/>
  <c r="D247" i="1"/>
  <c r="D248" i="1"/>
  <c r="D249" i="1"/>
  <c r="D250" i="1"/>
  <c r="D251" i="1"/>
  <c r="D252" i="1"/>
  <c r="D241" i="1"/>
  <c r="F241" i="1" s="1"/>
  <c r="D230" i="1"/>
  <c r="F230" i="1" s="1"/>
  <c r="D231" i="1"/>
  <c r="F231" i="1" s="1"/>
  <c r="D232" i="1"/>
  <c r="F232" i="1" s="1"/>
  <c r="D233" i="1"/>
  <c r="G233" i="1" s="1"/>
  <c r="D234" i="1"/>
  <c r="F234" i="1" s="1"/>
  <c r="D235" i="1"/>
  <c r="D236" i="1"/>
  <c r="D237" i="1"/>
  <c r="D238" i="1"/>
  <c r="D239" i="1"/>
  <c r="D240" i="1"/>
  <c r="D229" i="1"/>
  <c r="F229" i="1" s="1"/>
  <c r="D218" i="1"/>
  <c r="F218" i="1" s="1"/>
  <c r="D219" i="1"/>
  <c r="F219" i="1" s="1"/>
  <c r="D220" i="1"/>
  <c r="F220" i="1" s="1"/>
  <c r="D221" i="1"/>
  <c r="G221" i="1" s="1"/>
  <c r="D222" i="1"/>
  <c r="F222" i="1" s="1"/>
  <c r="D223" i="1"/>
  <c r="D224" i="1"/>
  <c r="D225" i="1"/>
  <c r="D226" i="1"/>
  <c r="D227" i="1"/>
  <c r="D228" i="1"/>
  <c r="D217" i="1"/>
  <c r="F217" i="1" s="1"/>
  <c r="D207" i="1"/>
  <c r="D208" i="1"/>
  <c r="F208" i="1" s="1"/>
  <c r="D209" i="1"/>
  <c r="F209" i="1" s="1"/>
  <c r="D210" i="1"/>
  <c r="G210" i="1" s="1"/>
  <c r="D211" i="1"/>
  <c r="D212" i="1"/>
  <c r="D213" i="1"/>
  <c r="D214" i="1"/>
  <c r="D215" i="1"/>
  <c r="D216" i="1"/>
  <c r="D206" i="1"/>
  <c r="F206" i="1" s="1"/>
  <c r="D205" i="1"/>
  <c r="F205" i="1" s="1"/>
  <c r="D194" i="1"/>
  <c r="F194" i="1" s="1"/>
  <c r="D195" i="1"/>
  <c r="F195" i="1" s="1"/>
  <c r="D196" i="1"/>
  <c r="F196" i="1" s="1"/>
  <c r="D197" i="1"/>
  <c r="G197" i="1" s="1"/>
  <c r="D198" i="1"/>
  <c r="F198" i="1" s="1"/>
  <c r="D199" i="1"/>
  <c r="D200" i="1"/>
  <c r="D201" i="1"/>
  <c r="D202" i="1"/>
  <c r="D203" i="1"/>
  <c r="D204" i="1"/>
  <c r="F204" i="1" s="1"/>
  <c r="D193" i="1"/>
  <c r="F193" i="1" s="1"/>
  <c r="D182" i="1"/>
  <c r="F182" i="1" s="1"/>
  <c r="D183" i="1"/>
  <c r="F183" i="1" s="1"/>
  <c r="D184" i="1"/>
  <c r="F184" i="1" s="1"/>
  <c r="D185" i="1"/>
  <c r="G185" i="1" s="1"/>
  <c r="D186" i="1"/>
  <c r="F186" i="1" s="1"/>
  <c r="D187" i="1"/>
  <c r="D188" i="1"/>
  <c r="D189" i="1"/>
  <c r="D190" i="1"/>
  <c r="D191" i="1"/>
  <c r="D192" i="1"/>
  <c r="D181" i="1"/>
  <c r="F181" i="1" s="1"/>
  <c r="D169" i="1"/>
  <c r="F169" i="1" s="1"/>
  <c r="D170" i="1"/>
  <c r="D171" i="1"/>
  <c r="F171" i="1" s="1"/>
  <c r="D172" i="1"/>
  <c r="G172" i="1" s="1"/>
  <c r="D173" i="1"/>
  <c r="F173" i="1" s="1"/>
  <c r="D174" i="1"/>
  <c r="F174" i="1" s="1"/>
  <c r="D175" i="1"/>
  <c r="F175" i="1" s="1"/>
  <c r="D176" i="1"/>
  <c r="F176" i="1" s="1"/>
  <c r="D177" i="1"/>
  <c r="F177" i="1" s="1"/>
  <c r="D178" i="1"/>
  <c r="F178" i="1" s="1"/>
  <c r="D179" i="1"/>
  <c r="F179" i="1" s="1"/>
  <c r="D180" i="1"/>
  <c r="F180" i="1" s="1"/>
  <c r="D158" i="1"/>
  <c r="D159" i="1"/>
  <c r="F159" i="1" s="1"/>
  <c r="D160" i="1"/>
  <c r="F160" i="1" s="1"/>
  <c r="D161" i="1"/>
  <c r="G161" i="1" s="1"/>
  <c r="D162" i="1"/>
  <c r="G162" i="1" s="1"/>
  <c r="D163" i="1"/>
  <c r="F163" i="1" s="1"/>
  <c r="D164" i="1"/>
  <c r="F164" i="1" s="1"/>
  <c r="D165" i="1"/>
  <c r="F165" i="1" s="1"/>
  <c r="D166" i="1"/>
  <c r="F166" i="1" s="1"/>
  <c r="D167" i="1"/>
  <c r="G167" i="1" s="1"/>
  <c r="D168" i="1"/>
  <c r="G168" i="1" s="1"/>
  <c r="D157" i="1"/>
  <c r="D146" i="1"/>
  <c r="D147" i="1"/>
  <c r="F147" i="1" s="1"/>
  <c r="D148" i="1"/>
  <c r="F148" i="1" s="1"/>
  <c r="D149" i="1"/>
  <c r="G149" i="1" s="1"/>
  <c r="D150" i="1"/>
  <c r="G150" i="1" s="1"/>
  <c r="D151" i="1"/>
  <c r="F151" i="1" s="1"/>
  <c r="D152" i="1"/>
  <c r="F152" i="1" s="1"/>
  <c r="D153" i="1"/>
  <c r="F153" i="1" s="1"/>
  <c r="D154" i="1"/>
  <c r="F154" i="1" s="1"/>
  <c r="D155" i="1"/>
  <c r="F155" i="1" s="1"/>
  <c r="D156" i="1"/>
  <c r="G156" i="1" s="1"/>
  <c r="D145" i="1"/>
  <c r="F145" i="1" s="1"/>
  <c r="D134" i="1"/>
  <c r="D135" i="1"/>
  <c r="F135" i="1" s="1"/>
  <c r="D136" i="1"/>
  <c r="F136" i="1" s="1"/>
  <c r="D137" i="1"/>
  <c r="G137" i="1" s="1"/>
  <c r="D138" i="1"/>
  <c r="G138" i="1" s="1"/>
  <c r="D139" i="1"/>
  <c r="G139" i="1" s="1"/>
  <c r="D140" i="1"/>
  <c r="F140" i="1" s="1"/>
  <c r="D141" i="1"/>
  <c r="F141" i="1" s="1"/>
  <c r="D142" i="1"/>
  <c r="F142" i="1" s="1"/>
  <c r="D143" i="1"/>
  <c r="G143" i="1" s="1"/>
  <c r="D144" i="1"/>
  <c r="G144" i="1" s="1"/>
  <c r="D133" i="1"/>
  <c r="D122" i="1"/>
  <c r="D123" i="1"/>
  <c r="F123" i="1" s="1"/>
  <c r="D124" i="1"/>
  <c r="F124" i="1" s="1"/>
  <c r="D125" i="1"/>
  <c r="G125" i="1" s="1"/>
  <c r="D126" i="1"/>
  <c r="G126" i="1" s="1"/>
  <c r="D127" i="1"/>
  <c r="G127" i="1" s="1"/>
  <c r="D128" i="1"/>
  <c r="G128" i="1" s="1"/>
  <c r="D129" i="1"/>
  <c r="F129" i="1" s="1"/>
  <c r="D130" i="1"/>
  <c r="F130" i="1" s="1"/>
  <c r="D131" i="1"/>
  <c r="G131" i="1" s="1"/>
  <c r="D132" i="1"/>
  <c r="G132" i="1" s="1"/>
  <c r="D121" i="1"/>
  <c r="D110" i="1"/>
  <c r="D111" i="1"/>
  <c r="F111" i="1" s="1"/>
  <c r="D112" i="1"/>
  <c r="F112" i="1" s="1"/>
  <c r="D113" i="1"/>
  <c r="G113" i="1" s="1"/>
  <c r="D114" i="1"/>
  <c r="G114" i="1" s="1"/>
  <c r="D115" i="1"/>
  <c r="G115" i="1" s="1"/>
  <c r="D116" i="1"/>
  <c r="G116" i="1" s="1"/>
  <c r="D117" i="1"/>
  <c r="F117" i="1" s="1"/>
  <c r="D118" i="1"/>
  <c r="F118" i="1" s="1"/>
  <c r="D119" i="1"/>
  <c r="G119" i="1" s="1"/>
  <c r="D120" i="1"/>
  <c r="G120" i="1" s="1"/>
  <c r="D109" i="1"/>
  <c r="F109" i="1" s="1"/>
  <c r="D98" i="1"/>
  <c r="D99" i="1"/>
  <c r="F99" i="1" s="1"/>
  <c r="D100" i="1"/>
  <c r="F100" i="1" s="1"/>
  <c r="D101" i="1"/>
  <c r="G101" i="1" s="1"/>
  <c r="D102" i="1"/>
  <c r="G102" i="1" s="1"/>
  <c r="D103" i="1"/>
  <c r="G103" i="1" s="1"/>
  <c r="D104" i="1"/>
  <c r="G104" i="1" s="1"/>
  <c r="D105" i="1"/>
  <c r="F105" i="1" s="1"/>
  <c r="D106" i="1"/>
  <c r="F106" i="1" s="1"/>
  <c r="D107" i="1"/>
  <c r="G107" i="1" s="1"/>
  <c r="D108" i="1"/>
  <c r="G108" i="1" s="1"/>
  <c r="D97" i="1"/>
  <c r="F97" i="1" s="1"/>
  <c r="D86" i="1"/>
  <c r="D87" i="1"/>
  <c r="F87" i="1" s="1"/>
  <c r="D88" i="1"/>
  <c r="F88" i="1" s="1"/>
  <c r="D89" i="1"/>
  <c r="G89" i="1" s="1"/>
  <c r="D90" i="1"/>
  <c r="G90" i="1" s="1"/>
  <c r="D91" i="1"/>
  <c r="G91" i="1" s="1"/>
  <c r="D92" i="1"/>
  <c r="G92" i="1" s="1"/>
  <c r="D93" i="1"/>
  <c r="F93" i="1" s="1"/>
  <c r="D94" i="1"/>
  <c r="F94" i="1" s="1"/>
  <c r="D95" i="1"/>
  <c r="G95" i="1" s="1"/>
  <c r="D96" i="1"/>
  <c r="G96" i="1" s="1"/>
  <c r="D85" i="1"/>
  <c r="F85" i="1" s="1"/>
  <c r="D74" i="1"/>
  <c r="D75" i="1"/>
  <c r="G75" i="1" s="1"/>
  <c r="D76" i="1"/>
  <c r="F76" i="1" s="1"/>
  <c r="D77" i="1"/>
  <c r="F77" i="1" s="1"/>
  <c r="D78" i="1"/>
  <c r="F78" i="1" s="1"/>
  <c r="D79" i="1"/>
  <c r="F79" i="1" s="1"/>
  <c r="D80" i="1"/>
  <c r="F80" i="1" s="1"/>
  <c r="D81" i="1"/>
  <c r="F81" i="1" s="1"/>
  <c r="D82" i="1"/>
  <c r="F82" i="1" s="1"/>
  <c r="D83" i="1"/>
  <c r="F83" i="1" s="1"/>
  <c r="D84" i="1"/>
  <c r="F84" i="1" s="1"/>
  <c r="D73" i="1"/>
  <c r="F73" i="1" s="1"/>
  <c r="D62" i="1"/>
  <c r="D63" i="1"/>
  <c r="G63" i="1" s="1"/>
  <c r="D64" i="1"/>
  <c r="F64" i="1" s="1"/>
  <c r="D65" i="1"/>
  <c r="F65" i="1" s="1"/>
  <c r="D66" i="1"/>
  <c r="F66" i="1" s="1"/>
  <c r="D67" i="1"/>
  <c r="F67" i="1" s="1"/>
  <c r="D68" i="1"/>
  <c r="F68" i="1" s="1"/>
  <c r="D69" i="1"/>
  <c r="F69" i="1" s="1"/>
  <c r="D70" i="1"/>
  <c r="F70" i="1" s="1"/>
  <c r="D71" i="1"/>
  <c r="F71" i="1" s="1"/>
  <c r="D72" i="1"/>
  <c r="F72" i="1" s="1"/>
  <c r="D61" i="1"/>
  <c r="F61" i="1" s="1"/>
  <c r="D50" i="1"/>
  <c r="D51" i="1"/>
  <c r="G51" i="1" s="1"/>
  <c r="D52" i="1"/>
  <c r="F52" i="1" s="1"/>
  <c r="D53" i="1"/>
  <c r="F53" i="1" s="1"/>
  <c r="D54" i="1"/>
  <c r="F54" i="1" s="1"/>
  <c r="D55" i="1"/>
  <c r="F55" i="1" s="1"/>
  <c r="D56" i="1"/>
  <c r="F56" i="1" s="1"/>
  <c r="D57" i="1"/>
  <c r="F57" i="1" s="1"/>
  <c r="D58" i="1"/>
  <c r="F58" i="1" s="1"/>
  <c r="D59" i="1"/>
  <c r="F59" i="1" s="1"/>
  <c r="D60" i="1"/>
  <c r="F60" i="1" s="1"/>
  <c r="D49" i="1"/>
  <c r="D38" i="1"/>
  <c r="D39" i="1"/>
  <c r="G39" i="1" s="1"/>
  <c r="D40" i="1"/>
  <c r="F40" i="1" s="1"/>
  <c r="D41" i="1"/>
  <c r="F41" i="1" s="1"/>
  <c r="D42" i="1"/>
  <c r="F42" i="1" s="1"/>
  <c r="D43" i="1"/>
  <c r="F43" i="1" s="1"/>
  <c r="D44" i="1"/>
  <c r="F44" i="1" s="1"/>
  <c r="D45" i="1"/>
  <c r="F45" i="1" s="1"/>
  <c r="D46" i="1"/>
  <c r="F46" i="1" s="1"/>
  <c r="D47" i="1"/>
  <c r="F47" i="1" s="1"/>
  <c r="D48" i="1"/>
  <c r="F48" i="1" s="1"/>
  <c r="D37" i="1"/>
  <c r="G37" i="1" s="1"/>
  <c r="D26" i="1"/>
  <c r="D27" i="1"/>
  <c r="G27" i="1" s="1"/>
  <c r="D28" i="1"/>
  <c r="F28" i="1" s="1"/>
  <c r="D29" i="1"/>
  <c r="F29" i="1" s="1"/>
  <c r="D30" i="1"/>
  <c r="F30" i="1" s="1"/>
  <c r="D31" i="1"/>
  <c r="F31" i="1" s="1"/>
  <c r="D32" i="1"/>
  <c r="F32" i="1" s="1"/>
  <c r="D33" i="1"/>
  <c r="F33" i="1" s="1"/>
  <c r="D34" i="1"/>
  <c r="F34" i="1" s="1"/>
  <c r="D35" i="1"/>
  <c r="F35" i="1" s="1"/>
  <c r="D36" i="1"/>
  <c r="F36" i="1" s="1"/>
  <c r="D25" i="1"/>
  <c r="F25" i="1" s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D421" i="1"/>
  <c r="F421" i="1" s="1"/>
  <c r="E421" i="1" l="1"/>
  <c r="G421" i="1"/>
  <c r="F216" i="1"/>
  <c r="F215" i="1"/>
  <c r="F396" i="1"/>
  <c r="F264" i="1"/>
  <c r="F228" i="1"/>
  <c r="F192" i="1"/>
  <c r="F156" i="1"/>
  <c r="F120" i="1"/>
  <c r="F395" i="1"/>
  <c r="F311" i="1"/>
  <c r="F275" i="1"/>
  <c r="F203" i="1"/>
  <c r="F107" i="1"/>
  <c r="F157" i="1"/>
  <c r="F133" i="1"/>
  <c r="F121" i="1"/>
  <c r="F49" i="1"/>
  <c r="F37" i="1"/>
  <c r="F335" i="1"/>
  <c r="F227" i="1"/>
  <c r="F119" i="1"/>
  <c r="F95" i="1"/>
  <c r="F418" i="1"/>
  <c r="F406" i="1"/>
  <c r="F394" i="1"/>
  <c r="F382" i="1"/>
  <c r="F370" i="1"/>
  <c r="F358" i="1"/>
  <c r="F346" i="1"/>
  <c r="F334" i="1"/>
  <c r="F322" i="1"/>
  <c r="F310" i="1"/>
  <c r="F298" i="1"/>
  <c r="F286" i="1"/>
  <c r="F274" i="1"/>
  <c r="F262" i="1"/>
  <c r="F250" i="1"/>
  <c r="F238" i="1"/>
  <c r="F226" i="1"/>
  <c r="F214" i="1"/>
  <c r="F202" i="1"/>
  <c r="F190" i="1"/>
  <c r="F372" i="1"/>
  <c r="F239" i="1"/>
  <c r="F417" i="1"/>
  <c r="F405" i="1"/>
  <c r="F393" i="1"/>
  <c r="F381" i="1"/>
  <c r="F369" i="1"/>
  <c r="F357" i="1"/>
  <c r="F345" i="1"/>
  <c r="F333" i="1"/>
  <c r="F321" i="1"/>
  <c r="F309" i="1"/>
  <c r="F297" i="1"/>
  <c r="F285" i="1"/>
  <c r="F273" i="1"/>
  <c r="F261" i="1"/>
  <c r="F249" i="1"/>
  <c r="F237" i="1"/>
  <c r="F225" i="1"/>
  <c r="F213" i="1"/>
  <c r="F201" i="1"/>
  <c r="F189" i="1"/>
  <c r="F420" i="1"/>
  <c r="F407" i="1"/>
  <c r="F251" i="1"/>
  <c r="F416" i="1"/>
  <c r="F404" i="1"/>
  <c r="F392" i="1"/>
  <c r="F380" i="1"/>
  <c r="F368" i="1"/>
  <c r="F356" i="1"/>
  <c r="F344" i="1"/>
  <c r="F332" i="1"/>
  <c r="F320" i="1"/>
  <c r="F308" i="1"/>
  <c r="F296" i="1"/>
  <c r="F284" i="1"/>
  <c r="F272" i="1"/>
  <c r="F260" i="1"/>
  <c r="F248" i="1"/>
  <c r="F236" i="1"/>
  <c r="F224" i="1"/>
  <c r="F212" i="1"/>
  <c r="F200" i="1"/>
  <c r="F188" i="1"/>
  <c r="F128" i="1"/>
  <c r="F116" i="1"/>
  <c r="F104" i="1"/>
  <c r="F92" i="1"/>
  <c r="F312" i="1"/>
  <c r="F240" i="1"/>
  <c r="F132" i="1"/>
  <c r="F108" i="1"/>
  <c r="F371" i="1"/>
  <c r="F287" i="1"/>
  <c r="F415" i="1"/>
  <c r="F403" i="1"/>
  <c r="F391" i="1"/>
  <c r="F379" i="1"/>
  <c r="F367" i="1"/>
  <c r="F355" i="1"/>
  <c r="F343" i="1"/>
  <c r="F331" i="1"/>
  <c r="F319" i="1"/>
  <c r="F307" i="1"/>
  <c r="F295" i="1"/>
  <c r="F283" i="1"/>
  <c r="F271" i="1"/>
  <c r="F259" i="1"/>
  <c r="F247" i="1"/>
  <c r="F235" i="1"/>
  <c r="F223" i="1"/>
  <c r="F211" i="1"/>
  <c r="F199" i="1"/>
  <c r="F187" i="1"/>
  <c r="F139" i="1"/>
  <c r="F127" i="1"/>
  <c r="F115" i="1"/>
  <c r="F103" i="1"/>
  <c r="F91" i="1"/>
  <c r="F408" i="1"/>
  <c r="F348" i="1"/>
  <c r="F276" i="1"/>
  <c r="F168" i="1"/>
  <c r="F323" i="1"/>
  <c r="F131" i="1"/>
  <c r="F210" i="1"/>
  <c r="F162" i="1"/>
  <c r="F150" i="1"/>
  <c r="F138" i="1"/>
  <c r="F126" i="1"/>
  <c r="F114" i="1"/>
  <c r="F102" i="1"/>
  <c r="F90" i="1"/>
  <c r="F360" i="1"/>
  <c r="F288" i="1"/>
  <c r="F252" i="1"/>
  <c r="F144" i="1"/>
  <c r="F419" i="1"/>
  <c r="F299" i="1"/>
  <c r="F413" i="1"/>
  <c r="F401" i="1"/>
  <c r="F389" i="1"/>
  <c r="F377" i="1"/>
  <c r="F365" i="1"/>
  <c r="F353" i="1"/>
  <c r="F341" i="1"/>
  <c r="F329" i="1"/>
  <c r="F317" i="1"/>
  <c r="F305" i="1"/>
  <c r="F293" i="1"/>
  <c r="F281" i="1"/>
  <c r="F269" i="1"/>
  <c r="F257" i="1"/>
  <c r="F245" i="1"/>
  <c r="F233" i="1"/>
  <c r="F221" i="1"/>
  <c r="F197" i="1"/>
  <c r="F185" i="1"/>
  <c r="F161" i="1"/>
  <c r="F149" i="1"/>
  <c r="F137" i="1"/>
  <c r="F125" i="1"/>
  <c r="F113" i="1"/>
  <c r="F101" i="1"/>
  <c r="F89" i="1"/>
  <c r="F300" i="1"/>
  <c r="F359" i="1"/>
  <c r="F191" i="1"/>
  <c r="F172" i="1"/>
  <c r="F96" i="1"/>
  <c r="F347" i="1"/>
  <c r="F167" i="1"/>
  <c r="F207" i="1"/>
  <c r="F75" i="1"/>
  <c r="F63" i="1"/>
  <c r="F51" i="1"/>
  <c r="F39" i="1"/>
  <c r="F27" i="1"/>
  <c r="F383" i="1"/>
  <c r="F263" i="1"/>
  <c r="F143" i="1"/>
  <c r="F170" i="1"/>
  <c r="F158" i="1"/>
  <c r="F146" i="1"/>
  <c r="F134" i="1"/>
  <c r="F122" i="1"/>
  <c r="F110" i="1"/>
  <c r="F98" i="1"/>
  <c r="F86" i="1"/>
  <c r="F74" i="1"/>
  <c r="F62" i="1"/>
  <c r="F50" i="1"/>
  <c r="F38" i="1"/>
  <c r="F26" i="1"/>
  <c r="G216" i="1"/>
  <c r="G215" i="1"/>
  <c r="G180" i="1"/>
  <c r="G204" i="1"/>
  <c r="G25" i="1"/>
  <c r="K25" i="1" s="1"/>
  <c r="G409" i="1"/>
  <c r="G397" i="1"/>
  <c r="G385" i="1"/>
  <c r="G373" i="1"/>
  <c r="G361" i="1"/>
  <c r="G349" i="1"/>
  <c r="G337" i="1"/>
  <c r="G325" i="1"/>
  <c r="G313" i="1"/>
  <c r="G301" i="1"/>
  <c r="G289" i="1"/>
  <c r="G277" i="1"/>
  <c r="G265" i="1"/>
  <c r="G253" i="1"/>
  <c r="G241" i="1"/>
  <c r="G229" i="1"/>
  <c r="G217" i="1"/>
  <c r="G205" i="1"/>
  <c r="G193" i="1"/>
  <c r="G181" i="1"/>
  <c r="G169" i="1"/>
  <c r="G157" i="1"/>
  <c r="G145" i="1"/>
  <c r="G133" i="1"/>
  <c r="G121" i="1"/>
  <c r="G109" i="1"/>
  <c r="G97" i="1"/>
  <c r="G85" i="1"/>
  <c r="G73" i="1"/>
  <c r="G61" i="1"/>
  <c r="G49" i="1"/>
  <c r="G396" i="1"/>
  <c r="G336" i="1"/>
  <c r="G276" i="1"/>
  <c r="G72" i="1"/>
  <c r="G419" i="1"/>
  <c r="G407" i="1"/>
  <c r="G395" i="1"/>
  <c r="G371" i="1"/>
  <c r="G347" i="1"/>
  <c r="G335" i="1"/>
  <c r="G323" i="1"/>
  <c r="G299" i="1"/>
  <c r="G251" i="1"/>
  <c r="G239" i="1"/>
  <c r="G227" i="1"/>
  <c r="G203" i="1"/>
  <c r="G191" i="1"/>
  <c r="G179" i="1"/>
  <c r="G155" i="1"/>
  <c r="G83" i="1"/>
  <c r="G71" i="1"/>
  <c r="G59" i="1"/>
  <c r="G47" i="1"/>
  <c r="G35" i="1"/>
  <c r="G418" i="1"/>
  <c r="G406" i="1"/>
  <c r="G394" i="1"/>
  <c r="G382" i="1"/>
  <c r="G370" i="1"/>
  <c r="G358" i="1"/>
  <c r="G346" i="1"/>
  <c r="G334" i="1"/>
  <c r="G322" i="1"/>
  <c r="G310" i="1"/>
  <c r="G298" i="1"/>
  <c r="G286" i="1"/>
  <c r="G274" i="1"/>
  <c r="G262" i="1"/>
  <c r="G250" i="1"/>
  <c r="G238" i="1"/>
  <c r="G226" i="1"/>
  <c r="G214" i="1"/>
  <c r="G202" i="1"/>
  <c r="G190" i="1"/>
  <c r="G178" i="1"/>
  <c r="G166" i="1"/>
  <c r="G154" i="1"/>
  <c r="G142" i="1"/>
  <c r="G130" i="1"/>
  <c r="G118" i="1"/>
  <c r="G106" i="1"/>
  <c r="G94" i="1"/>
  <c r="G82" i="1"/>
  <c r="G70" i="1"/>
  <c r="G58" i="1"/>
  <c r="G46" i="1"/>
  <c r="G34" i="1"/>
  <c r="G384" i="1"/>
  <c r="G359" i="1"/>
  <c r="G417" i="1"/>
  <c r="G405" i="1"/>
  <c r="G393" i="1"/>
  <c r="G381" i="1"/>
  <c r="G369" i="1"/>
  <c r="G357" i="1"/>
  <c r="G345" i="1"/>
  <c r="G333" i="1"/>
  <c r="G321" i="1"/>
  <c r="G309" i="1"/>
  <c r="G297" i="1"/>
  <c r="G285" i="1"/>
  <c r="G273" i="1"/>
  <c r="G261" i="1"/>
  <c r="G249" i="1"/>
  <c r="G237" i="1"/>
  <c r="G225" i="1"/>
  <c r="G213" i="1"/>
  <c r="G201" i="1"/>
  <c r="G189" i="1"/>
  <c r="G177" i="1"/>
  <c r="G165" i="1"/>
  <c r="G153" i="1"/>
  <c r="G141" i="1"/>
  <c r="G129" i="1"/>
  <c r="G117" i="1"/>
  <c r="G105" i="1"/>
  <c r="G93" i="1"/>
  <c r="G81" i="1"/>
  <c r="G69" i="1"/>
  <c r="G57" i="1"/>
  <c r="G45" i="1"/>
  <c r="G33" i="1"/>
  <c r="G324" i="1"/>
  <c r="G383" i="1"/>
  <c r="G416" i="1"/>
  <c r="G404" i="1"/>
  <c r="G392" i="1"/>
  <c r="G380" i="1"/>
  <c r="G368" i="1"/>
  <c r="G356" i="1"/>
  <c r="G344" i="1"/>
  <c r="G332" i="1"/>
  <c r="G320" i="1"/>
  <c r="G308" i="1"/>
  <c r="G296" i="1"/>
  <c r="G284" i="1"/>
  <c r="G272" i="1"/>
  <c r="G260" i="1"/>
  <c r="G248" i="1"/>
  <c r="G236" i="1"/>
  <c r="G224" i="1"/>
  <c r="G212" i="1"/>
  <c r="G200" i="1"/>
  <c r="G188" i="1"/>
  <c r="G176" i="1"/>
  <c r="G164" i="1"/>
  <c r="G152" i="1"/>
  <c r="G140" i="1"/>
  <c r="G80" i="1"/>
  <c r="G68" i="1"/>
  <c r="G56" i="1"/>
  <c r="G44" i="1"/>
  <c r="G32" i="1"/>
  <c r="G420" i="1"/>
  <c r="G311" i="1"/>
  <c r="G415" i="1"/>
  <c r="G403" i="1"/>
  <c r="G391" i="1"/>
  <c r="G379" i="1"/>
  <c r="G367" i="1"/>
  <c r="G355" i="1"/>
  <c r="G343" i="1"/>
  <c r="G331" i="1"/>
  <c r="G319" i="1"/>
  <c r="G307" i="1"/>
  <c r="G295" i="1"/>
  <c r="G283" i="1"/>
  <c r="G271" i="1"/>
  <c r="G259" i="1"/>
  <c r="G247" i="1"/>
  <c r="G235" i="1"/>
  <c r="G223" i="1"/>
  <c r="G211" i="1"/>
  <c r="G199" i="1"/>
  <c r="G187" i="1"/>
  <c r="G175" i="1"/>
  <c r="G163" i="1"/>
  <c r="G151" i="1"/>
  <c r="G79" i="1"/>
  <c r="G67" i="1"/>
  <c r="G55" i="1"/>
  <c r="G43" i="1"/>
  <c r="G31" i="1"/>
  <c r="G360" i="1"/>
  <c r="G288" i="1"/>
  <c r="G240" i="1"/>
  <c r="G36" i="1"/>
  <c r="G275" i="1"/>
  <c r="G414" i="1"/>
  <c r="G402" i="1"/>
  <c r="G390" i="1"/>
  <c r="G378" i="1"/>
  <c r="G366" i="1"/>
  <c r="G354" i="1"/>
  <c r="G342" i="1"/>
  <c r="G330" i="1"/>
  <c r="G318" i="1"/>
  <c r="G306" i="1"/>
  <c r="G294" i="1"/>
  <c r="G282" i="1"/>
  <c r="G270" i="1"/>
  <c r="G258" i="1"/>
  <c r="G246" i="1"/>
  <c r="G234" i="1"/>
  <c r="G222" i="1"/>
  <c r="G198" i="1"/>
  <c r="G186" i="1"/>
  <c r="G174" i="1"/>
  <c r="G78" i="1"/>
  <c r="G66" i="1"/>
  <c r="G54" i="1"/>
  <c r="G42" i="1"/>
  <c r="G30" i="1"/>
  <c r="G300" i="1"/>
  <c r="G287" i="1"/>
  <c r="G209" i="1"/>
  <c r="G173" i="1"/>
  <c r="G77" i="1"/>
  <c r="G65" i="1"/>
  <c r="G53" i="1"/>
  <c r="G41" i="1"/>
  <c r="G29" i="1"/>
  <c r="G372" i="1"/>
  <c r="G312" i="1"/>
  <c r="G252" i="1"/>
  <c r="G228" i="1"/>
  <c r="G192" i="1"/>
  <c r="G48" i="1"/>
  <c r="G263" i="1"/>
  <c r="G412" i="1"/>
  <c r="G400" i="1"/>
  <c r="G388" i="1"/>
  <c r="G376" i="1"/>
  <c r="G364" i="1"/>
  <c r="G352" i="1"/>
  <c r="G340" i="1"/>
  <c r="G328" i="1"/>
  <c r="G316" i="1"/>
  <c r="G304" i="1"/>
  <c r="G292" i="1"/>
  <c r="G280" i="1"/>
  <c r="G268" i="1"/>
  <c r="G256" i="1"/>
  <c r="G244" i="1"/>
  <c r="G232" i="1"/>
  <c r="G220" i="1"/>
  <c r="G208" i="1"/>
  <c r="G196" i="1"/>
  <c r="G184" i="1"/>
  <c r="G160" i="1"/>
  <c r="G148" i="1"/>
  <c r="G136" i="1"/>
  <c r="G124" i="1"/>
  <c r="G112" i="1"/>
  <c r="G100" i="1"/>
  <c r="G88" i="1"/>
  <c r="G76" i="1"/>
  <c r="G64" i="1"/>
  <c r="G52" i="1"/>
  <c r="G40" i="1"/>
  <c r="G28" i="1"/>
  <c r="G408" i="1"/>
  <c r="G264" i="1"/>
  <c r="G60" i="1"/>
  <c r="G411" i="1"/>
  <c r="G399" i="1"/>
  <c r="G387" i="1"/>
  <c r="G375" i="1"/>
  <c r="G363" i="1"/>
  <c r="G351" i="1"/>
  <c r="G339" i="1"/>
  <c r="G327" i="1"/>
  <c r="G315" i="1"/>
  <c r="G303" i="1"/>
  <c r="G291" i="1"/>
  <c r="G279" i="1"/>
  <c r="G267" i="1"/>
  <c r="G255" i="1"/>
  <c r="G243" i="1"/>
  <c r="G231" i="1"/>
  <c r="G219" i="1"/>
  <c r="G207" i="1"/>
  <c r="G195" i="1"/>
  <c r="G183" i="1"/>
  <c r="G171" i="1"/>
  <c r="G159" i="1"/>
  <c r="G147" i="1"/>
  <c r="G135" i="1"/>
  <c r="G123" i="1"/>
  <c r="G111" i="1"/>
  <c r="G99" i="1"/>
  <c r="G87" i="1"/>
  <c r="G348" i="1"/>
  <c r="G84" i="1"/>
  <c r="G410" i="1"/>
  <c r="G398" i="1"/>
  <c r="G386" i="1"/>
  <c r="G374" i="1"/>
  <c r="G362" i="1"/>
  <c r="G350" i="1"/>
  <c r="G338" i="1"/>
  <c r="G326" i="1"/>
  <c r="G314" i="1"/>
  <c r="G302" i="1"/>
  <c r="G290" i="1"/>
  <c r="G278" i="1"/>
  <c r="G266" i="1"/>
  <c r="G254" i="1"/>
  <c r="G242" i="1"/>
  <c r="G230" i="1"/>
  <c r="G218" i="1"/>
  <c r="G206" i="1"/>
  <c r="G194" i="1"/>
  <c r="G182" i="1"/>
  <c r="G170" i="1"/>
  <c r="G158" i="1"/>
  <c r="G146" i="1"/>
  <c r="G134" i="1"/>
  <c r="G122" i="1"/>
  <c r="G110" i="1"/>
  <c r="G98" i="1"/>
  <c r="G86" i="1"/>
  <c r="G74" i="1"/>
  <c r="G62" i="1"/>
  <c r="G50" i="1"/>
  <c r="G38" i="1"/>
  <c r="G26" i="1"/>
  <c r="H420" i="1"/>
  <c r="H467" i="1"/>
  <c r="H455" i="1"/>
  <c r="H443" i="1"/>
  <c r="H466" i="1"/>
  <c r="H454" i="1"/>
  <c r="H442" i="1"/>
  <c r="H465" i="1"/>
  <c r="H453" i="1"/>
  <c r="H441" i="1"/>
  <c r="H464" i="1"/>
  <c r="H452" i="1"/>
  <c r="H440" i="1"/>
  <c r="H463" i="1"/>
  <c r="H451" i="1"/>
  <c r="H439" i="1"/>
  <c r="H462" i="1"/>
  <c r="H450" i="1"/>
  <c r="H438" i="1"/>
  <c r="H461" i="1"/>
  <c r="H449" i="1"/>
  <c r="H437" i="1"/>
  <c r="H460" i="1"/>
  <c r="H448" i="1"/>
  <c r="H436" i="1"/>
  <c r="H459" i="1"/>
  <c r="H447" i="1"/>
  <c r="H435" i="1"/>
  <c r="H458" i="1"/>
  <c r="H446" i="1"/>
  <c r="H434" i="1"/>
  <c r="H457" i="1"/>
  <c r="H445" i="1"/>
  <c r="H433" i="1"/>
  <c r="H421" i="1"/>
  <c r="H468" i="1"/>
  <c r="H456" i="1"/>
  <c r="H444" i="1"/>
  <c r="D458" i="1"/>
  <c r="D459" i="1"/>
  <c r="D460" i="1"/>
  <c r="D461" i="1"/>
  <c r="D462" i="1"/>
  <c r="D463" i="1"/>
  <c r="D464" i="1"/>
  <c r="D465" i="1"/>
  <c r="D466" i="1"/>
  <c r="D467" i="1"/>
  <c r="D468" i="1"/>
  <c r="D457" i="1"/>
  <c r="D446" i="1"/>
  <c r="D447" i="1"/>
  <c r="D448" i="1"/>
  <c r="D449" i="1"/>
  <c r="D450" i="1"/>
  <c r="D451" i="1"/>
  <c r="D452" i="1"/>
  <c r="D453" i="1"/>
  <c r="D454" i="1"/>
  <c r="D455" i="1"/>
  <c r="D456" i="1"/>
  <c r="D445" i="1"/>
  <c r="D434" i="1"/>
  <c r="D435" i="1"/>
  <c r="D436" i="1"/>
  <c r="D437" i="1"/>
  <c r="D438" i="1"/>
  <c r="D439" i="1"/>
  <c r="D440" i="1"/>
  <c r="D441" i="1"/>
  <c r="D442" i="1"/>
  <c r="D443" i="1"/>
  <c r="D444" i="1"/>
  <c r="D433" i="1"/>
  <c r="D422" i="1"/>
  <c r="D423" i="1"/>
  <c r="D424" i="1"/>
  <c r="D425" i="1"/>
  <c r="D426" i="1"/>
  <c r="D427" i="1"/>
  <c r="D428" i="1"/>
  <c r="D429" i="1"/>
  <c r="D430" i="1"/>
  <c r="D431" i="1"/>
  <c r="D432" i="1"/>
  <c r="K26" i="1" l="1"/>
  <c r="K27" i="1" s="1"/>
  <c r="K28" i="1" s="1"/>
  <c r="E427" i="1"/>
  <c r="F427" i="1"/>
  <c r="G427" i="1"/>
  <c r="K29" i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88" i="1" s="1"/>
  <c r="K89" i="1" s="1"/>
  <c r="K90" i="1" s="1"/>
  <c r="K91" i="1" s="1"/>
  <c r="K92" i="1" s="1"/>
  <c r="K93" i="1" s="1"/>
  <c r="K94" i="1" s="1"/>
  <c r="K95" i="1" s="1"/>
  <c r="K96" i="1" s="1"/>
  <c r="K97" i="1" s="1"/>
  <c r="K98" i="1" s="1"/>
  <c r="K99" i="1" s="1"/>
  <c r="K100" i="1" s="1"/>
  <c r="K101" i="1" s="1"/>
  <c r="K102" i="1" s="1"/>
  <c r="K103" i="1" s="1"/>
  <c r="K104" i="1" s="1"/>
  <c r="K105" i="1" s="1"/>
  <c r="K106" i="1" s="1"/>
  <c r="K107" i="1" s="1"/>
  <c r="K108" i="1" s="1"/>
  <c r="K109" i="1" s="1"/>
  <c r="K110" i="1" s="1"/>
  <c r="K111" i="1" s="1"/>
  <c r="K112" i="1" s="1"/>
  <c r="K113" i="1" s="1"/>
  <c r="K114" i="1" s="1"/>
  <c r="K115" i="1" s="1"/>
  <c r="K116" i="1" s="1"/>
  <c r="K117" i="1" s="1"/>
  <c r="K118" i="1" s="1"/>
  <c r="K119" i="1" s="1"/>
  <c r="K120" i="1" s="1"/>
  <c r="K121" i="1" s="1"/>
  <c r="K122" i="1" s="1"/>
  <c r="K123" i="1" s="1"/>
  <c r="K124" i="1" s="1"/>
  <c r="K125" i="1" s="1"/>
  <c r="K126" i="1" s="1"/>
  <c r="K127" i="1" s="1"/>
  <c r="K128" i="1" s="1"/>
  <c r="K129" i="1" s="1"/>
  <c r="K130" i="1" s="1"/>
  <c r="K131" i="1" s="1"/>
  <c r="K132" i="1" s="1"/>
  <c r="K133" i="1" s="1"/>
  <c r="K134" i="1" s="1"/>
  <c r="K135" i="1" s="1"/>
  <c r="K136" i="1" s="1"/>
  <c r="K137" i="1" s="1"/>
  <c r="K138" i="1" s="1"/>
  <c r="K139" i="1" s="1"/>
  <c r="K140" i="1" s="1"/>
  <c r="K141" i="1" s="1"/>
  <c r="K142" i="1" s="1"/>
  <c r="K143" i="1" s="1"/>
  <c r="K144" i="1" s="1"/>
  <c r="K145" i="1" s="1"/>
  <c r="K146" i="1" s="1"/>
  <c r="K147" i="1" s="1"/>
  <c r="K148" i="1" s="1"/>
  <c r="K149" i="1" s="1"/>
  <c r="K150" i="1" s="1"/>
  <c r="K151" i="1" s="1"/>
  <c r="K152" i="1" s="1"/>
  <c r="K153" i="1" s="1"/>
  <c r="K154" i="1" s="1"/>
  <c r="K155" i="1" s="1"/>
  <c r="K156" i="1" s="1"/>
  <c r="K157" i="1" s="1"/>
  <c r="K158" i="1" s="1"/>
  <c r="K159" i="1" s="1"/>
  <c r="K160" i="1" s="1"/>
  <c r="K161" i="1" s="1"/>
  <c r="K162" i="1" s="1"/>
  <c r="K163" i="1" s="1"/>
  <c r="K164" i="1" s="1"/>
  <c r="K165" i="1" s="1"/>
  <c r="K166" i="1" s="1"/>
  <c r="K167" i="1" s="1"/>
  <c r="K168" i="1" s="1"/>
  <c r="K169" i="1" s="1"/>
  <c r="K170" i="1" s="1"/>
  <c r="K171" i="1" s="1"/>
  <c r="K172" i="1" s="1"/>
  <c r="K173" i="1" s="1"/>
  <c r="K174" i="1" s="1"/>
  <c r="K175" i="1" s="1"/>
  <c r="K176" i="1" s="1"/>
  <c r="K177" i="1" s="1"/>
  <c r="K178" i="1" s="1"/>
  <c r="K179" i="1" s="1"/>
  <c r="K180" i="1" s="1"/>
  <c r="K181" i="1" s="1"/>
  <c r="K182" i="1" s="1"/>
  <c r="K183" i="1" s="1"/>
  <c r="K184" i="1" s="1"/>
  <c r="K185" i="1" s="1"/>
  <c r="K186" i="1" s="1"/>
  <c r="K187" i="1" s="1"/>
  <c r="K188" i="1" s="1"/>
  <c r="K189" i="1" s="1"/>
  <c r="K190" i="1" s="1"/>
  <c r="K191" i="1" s="1"/>
  <c r="K192" i="1" s="1"/>
  <c r="K193" i="1" s="1"/>
  <c r="K194" i="1" s="1"/>
  <c r="K195" i="1" s="1"/>
  <c r="K196" i="1" s="1"/>
  <c r="K197" i="1" s="1"/>
  <c r="K198" i="1" s="1"/>
  <c r="K199" i="1" s="1"/>
  <c r="K200" i="1" s="1"/>
  <c r="K201" i="1" s="1"/>
  <c r="K202" i="1" s="1"/>
  <c r="K203" i="1" s="1"/>
  <c r="K204" i="1" s="1"/>
  <c r="K205" i="1" s="1"/>
  <c r="K206" i="1" s="1"/>
  <c r="K207" i="1" s="1"/>
  <c r="K208" i="1" s="1"/>
  <c r="K209" i="1" s="1"/>
  <c r="K210" i="1" s="1"/>
  <c r="K211" i="1" s="1"/>
  <c r="K212" i="1" s="1"/>
  <c r="K213" i="1" s="1"/>
  <c r="K214" i="1" s="1"/>
  <c r="K215" i="1" s="1"/>
  <c r="K216" i="1" s="1"/>
  <c r="K217" i="1" s="1"/>
  <c r="K218" i="1" s="1"/>
  <c r="K219" i="1" s="1"/>
  <c r="K220" i="1" s="1"/>
  <c r="K221" i="1" s="1"/>
  <c r="K222" i="1" s="1"/>
  <c r="K223" i="1" s="1"/>
  <c r="K224" i="1" s="1"/>
  <c r="K225" i="1" s="1"/>
  <c r="K226" i="1" s="1"/>
  <c r="K227" i="1" s="1"/>
  <c r="K228" i="1" s="1"/>
  <c r="K229" i="1" s="1"/>
  <c r="K230" i="1" s="1"/>
  <c r="K231" i="1" s="1"/>
  <c r="K232" i="1" s="1"/>
  <c r="K233" i="1" s="1"/>
  <c r="K234" i="1" s="1"/>
  <c r="K235" i="1" s="1"/>
  <c r="K236" i="1" s="1"/>
  <c r="K237" i="1" s="1"/>
  <c r="K238" i="1" s="1"/>
  <c r="K239" i="1" s="1"/>
  <c r="K240" i="1" s="1"/>
  <c r="K241" i="1" s="1"/>
  <c r="K242" i="1" s="1"/>
  <c r="K243" i="1" s="1"/>
  <c r="K244" i="1" s="1"/>
  <c r="K245" i="1" s="1"/>
  <c r="K246" i="1" s="1"/>
  <c r="K247" i="1" s="1"/>
  <c r="K248" i="1" s="1"/>
  <c r="K249" i="1" s="1"/>
  <c r="K250" i="1" s="1"/>
  <c r="K251" i="1" s="1"/>
  <c r="K252" i="1" s="1"/>
  <c r="K253" i="1" s="1"/>
  <c r="K254" i="1" s="1"/>
  <c r="K255" i="1" s="1"/>
  <c r="K256" i="1" s="1"/>
  <c r="K257" i="1" s="1"/>
  <c r="K258" i="1" s="1"/>
  <c r="K259" i="1" s="1"/>
  <c r="K260" i="1" s="1"/>
  <c r="K261" i="1" s="1"/>
  <c r="K262" i="1" s="1"/>
  <c r="K263" i="1" s="1"/>
  <c r="K264" i="1" s="1"/>
  <c r="K265" i="1" s="1"/>
  <c r="K266" i="1" s="1"/>
  <c r="K267" i="1" s="1"/>
  <c r="K268" i="1" s="1"/>
  <c r="K269" i="1" s="1"/>
  <c r="K270" i="1" s="1"/>
  <c r="K271" i="1" s="1"/>
  <c r="K272" i="1" s="1"/>
  <c r="K273" i="1" s="1"/>
  <c r="K274" i="1" s="1"/>
  <c r="K275" i="1" s="1"/>
  <c r="K276" i="1" s="1"/>
  <c r="K277" i="1" s="1"/>
  <c r="K278" i="1" s="1"/>
  <c r="K279" i="1" s="1"/>
  <c r="K280" i="1" s="1"/>
  <c r="K281" i="1" s="1"/>
  <c r="K282" i="1" s="1"/>
  <c r="K283" i="1" s="1"/>
  <c r="K284" i="1" s="1"/>
  <c r="K285" i="1" s="1"/>
  <c r="K286" i="1" s="1"/>
  <c r="K287" i="1" s="1"/>
  <c r="K288" i="1" s="1"/>
  <c r="K289" i="1" s="1"/>
  <c r="K290" i="1" s="1"/>
  <c r="K291" i="1" s="1"/>
  <c r="K292" i="1" s="1"/>
  <c r="K293" i="1" s="1"/>
  <c r="K294" i="1" s="1"/>
  <c r="K295" i="1" s="1"/>
  <c r="K296" i="1" s="1"/>
  <c r="K297" i="1" s="1"/>
  <c r="K298" i="1" s="1"/>
  <c r="K299" i="1" s="1"/>
  <c r="K300" i="1" s="1"/>
  <c r="K301" i="1" s="1"/>
  <c r="K302" i="1" s="1"/>
  <c r="K303" i="1" s="1"/>
  <c r="K304" i="1" s="1"/>
  <c r="K305" i="1" s="1"/>
  <c r="K306" i="1" s="1"/>
  <c r="K307" i="1" s="1"/>
  <c r="K308" i="1" s="1"/>
  <c r="K309" i="1" s="1"/>
  <c r="K310" i="1" s="1"/>
  <c r="K311" i="1" s="1"/>
  <c r="K312" i="1" s="1"/>
  <c r="K313" i="1" s="1"/>
  <c r="K314" i="1" s="1"/>
  <c r="K315" i="1" s="1"/>
  <c r="K316" i="1" s="1"/>
  <c r="K317" i="1" s="1"/>
  <c r="K318" i="1" s="1"/>
  <c r="K319" i="1" s="1"/>
  <c r="K320" i="1" s="1"/>
  <c r="K321" i="1" s="1"/>
  <c r="K322" i="1" s="1"/>
  <c r="K323" i="1" s="1"/>
  <c r="K324" i="1" s="1"/>
  <c r="K325" i="1" s="1"/>
  <c r="K326" i="1" s="1"/>
  <c r="K327" i="1" s="1"/>
  <c r="K328" i="1" s="1"/>
  <c r="K329" i="1" s="1"/>
  <c r="K330" i="1" s="1"/>
  <c r="K331" i="1" s="1"/>
  <c r="K332" i="1" s="1"/>
  <c r="K333" i="1" s="1"/>
  <c r="K334" i="1" s="1"/>
  <c r="K335" i="1" s="1"/>
  <c r="K336" i="1" s="1"/>
  <c r="K337" i="1" s="1"/>
  <c r="K338" i="1" s="1"/>
  <c r="K339" i="1" s="1"/>
  <c r="K340" i="1" s="1"/>
  <c r="K341" i="1" s="1"/>
  <c r="K342" i="1" s="1"/>
  <c r="K343" i="1" s="1"/>
  <c r="K344" i="1" s="1"/>
  <c r="K345" i="1" s="1"/>
  <c r="K346" i="1" s="1"/>
  <c r="K347" i="1" s="1"/>
  <c r="K348" i="1" s="1"/>
  <c r="K349" i="1" s="1"/>
  <c r="K350" i="1" s="1"/>
  <c r="K351" i="1" s="1"/>
  <c r="K352" i="1" s="1"/>
  <c r="K353" i="1" s="1"/>
  <c r="K354" i="1" s="1"/>
  <c r="K355" i="1" s="1"/>
  <c r="K356" i="1" s="1"/>
  <c r="K357" i="1" s="1"/>
  <c r="K358" i="1" s="1"/>
  <c r="K359" i="1" s="1"/>
  <c r="K360" i="1" s="1"/>
  <c r="K361" i="1" s="1"/>
  <c r="K362" i="1" s="1"/>
  <c r="K363" i="1" s="1"/>
  <c r="K364" i="1" s="1"/>
  <c r="K365" i="1" s="1"/>
  <c r="K366" i="1" s="1"/>
  <c r="K367" i="1" s="1"/>
  <c r="K368" i="1" s="1"/>
  <c r="K369" i="1" s="1"/>
  <c r="K370" i="1" s="1"/>
  <c r="K371" i="1" s="1"/>
  <c r="K372" i="1" s="1"/>
  <c r="K373" i="1" s="1"/>
  <c r="K374" i="1" s="1"/>
  <c r="K375" i="1" s="1"/>
  <c r="K376" i="1" s="1"/>
  <c r="K377" i="1" s="1"/>
  <c r="K378" i="1" s="1"/>
  <c r="K379" i="1" s="1"/>
  <c r="K380" i="1" s="1"/>
  <c r="K381" i="1" s="1"/>
  <c r="K382" i="1" s="1"/>
  <c r="K383" i="1" s="1"/>
  <c r="K384" i="1" s="1"/>
  <c r="K385" i="1" s="1"/>
  <c r="K386" i="1" s="1"/>
  <c r="K387" i="1" s="1"/>
  <c r="K388" i="1" s="1"/>
  <c r="K389" i="1" s="1"/>
  <c r="K390" i="1" s="1"/>
  <c r="K391" i="1" s="1"/>
  <c r="K392" i="1" s="1"/>
  <c r="K393" i="1" s="1"/>
  <c r="K394" i="1" s="1"/>
  <c r="K395" i="1" s="1"/>
  <c r="K396" i="1" s="1"/>
  <c r="K397" i="1" s="1"/>
  <c r="K398" i="1" s="1"/>
  <c r="K399" i="1" s="1"/>
  <c r="K400" i="1" s="1"/>
  <c r="K401" i="1" s="1"/>
  <c r="K402" i="1" s="1"/>
  <c r="K403" i="1" s="1"/>
  <c r="K404" i="1" s="1"/>
  <c r="K405" i="1" s="1"/>
  <c r="K406" i="1" s="1"/>
  <c r="K407" i="1" s="1"/>
  <c r="K408" i="1" s="1"/>
  <c r="K409" i="1" s="1"/>
  <c r="K410" i="1" s="1"/>
  <c r="K411" i="1" s="1"/>
  <c r="K412" i="1" s="1"/>
  <c r="K413" i="1" s="1"/>
  <c r="K414" i="1" s="1"/>
  <c r="K415" i="1" s="1"/>
  <c r="K416" i="1" s="1"/>
  <c r="K417" i="1" s="1"/>
  <c r="K418" i="1" s="1"/>
  <c r="K419" i="1" s="1"/>
  <c r="K420" i="1" s="1"/>
  <c r="K421" i="1" s="1"/>
  <c r="K422" i="1" s="1"/>
  <c r="K423" i="1" s="1"/>
  <c r="K424" i="1" s="1"/>
  <c r="K425" i="1" s="1"/>
  <c r="K426" i="1" s="1"/>
  <c r="K427" i="1" s="1"/>
  <c r="K428" i="1" s="1"/>
  <c r="K429" i="1" s="1"/>
  <c r="K430" i="1" s="1"/>
  <c r="K431" i="1" s="1"/>
  <c r="K432" i="1" s="1"/>
  <c r="F425" i="1"/>
  <c r="G425" i="1"/>
  <c r="E425" i="1"/>
  <c r="H425" i="1" s="1"/>
  <c r="E426" i="1"/>
  <c r="F426" i="1"/>
  <c r="G426" i="1"/>
  <c r="E428" i="1"/>
  <c r="F428" i="1"/>
  <c r="G428" i="1"/>
  <c r="F422" i="1"/>
  <c r="G422" i="1"/>
  <c r="E422" i="1"/>
  <c r="E431" i="1"/>
  <c r="F431" i="1"/>
  <c r="G431" i="1"/>
  <c r="F424" i="1"/>
  <c r="G424" i="1"/>
  <c r="E424" i="1"/>
  <c r="F423" i="1"/>
  <c r="G423" i="1"/>
  <c r="E423" i="1"/>
  <c r="E432" i="1"/>
  <c r="F432" i="1"/>
  <c r="G432" i="1"/>
  <c r="E430" i="1"/>
  <c r="F430" i="1"/>
  <c r="G430" i="1"/>
  <c r="E429" i="1"/>
  <c r="F429" i="1"/>
  <c r="G429" i="1"/>
  <c r="E229" i="1"/>
  <c r="H229" i="1" s="1"/>
  <c r="E313" i="1"/>
  <c r="H313" i="1" s="1"/>
  <c r="E385" i="1"/>
  <c r="H385" i="1" s="1"/>
  <c r="E300" i="1"/>
  <c r="H300" i="1" s="1"/>
  <c r="E336" i="1"/>
  <c r="H336" i="1" s="1"/>
  <c r="E348" i="1"/>
  <c r="H348" i="1" s="1"/>
  <c r="E360" i="1"/>
  <c r="H360" i="1" s="1"/>
  <c r="E372" i="1"/>
  <c r="H372" i="1" s="1"/>
  <c r="E384" i="1"/>
  <c r="H384" i="1" s="1"/>
  <c r="E396" i="1"/>
  <c r="H396" i="1" s="1"/>
  <c r="E408" i="1"/>
  <c r="H408" i="1" s="1"/>
  <c r="E191" i="1"/>
  <c r="H191" i="1" s="1"/>
  <c r="E203" i="1"/>
  <c r="H203" i="1" s="1"/>
  <c r="E215" i="1"/>
  <c r="H215" i="1" s="1"/>
  <c r="E227" i="1"/>
  <c r="H227" i="1" s="1"/>
  <c r="E239" i="1"/>
  <c r="H239" i="1" s="1"/>
  <c r="E251" i="1"/>
  <c r="H251" i="1" s="1"/>
  <c r="E263" i="1"/>
  <c r="H263" i="1" s="1"/>
  <c r="E275" i="1"/>
  <c r="H275" i="1" s="1"/>
  <c r="E287" i="1"/>
  <c r="H287" i="1" s="1"/>
  <c r="E299" i="1"/>
  <c r="H299" i="1" s="1"/>
  <c r="E311" i="1"/>
  <c r="H311" i="1" s="1"/>
  <c r="E323" i="1"/>
  <c r="H323" i="1" s="1"/>
  <c r="E335" i="1"/>
  <c r="H335" i="1" s="1"/>
  <c r="E347" i="1"/>
  <c r="H347" i="1" s="1"/>
  <c r="E359" i="1"/>
  <c r="H359" i="1" s="1"/>
  <c r="E371" i="1"/>
  <c r="H371" i="1" s="1"/>
  <c r="E383" i="1"/>
  <c r="H383" i="1" s="1"/>
  <c r="E395" i="1"/>
  <c r="H395" i="1" s="1"/>
  <c r="E407" i="1"/>
  <c r="H407" i="1" s="1"/>
  <c r="E419" i="1"/>
  <c r="H419" i="1" s="1"/>
  <c r="E265" i="1"/>
  <c r="H265" i="1" s="1"/>
  <c r="E325" i="1"/>
  <c r="H325" i="1" s="1"/>
  <c r="E204" i="1"/>
  <c r="H204" i="1" s="1"/>
  <c r="E312" i="1"/>
  <c r="H312" i="1" s="1"/>
  <c r="E262" i="1"/>
  <c r="H262" i="1" s="1"/>
  <c r="E346" i="1"/>
  <c r="H346" i="1" s="1"/>
  <c r="E201" i="1"/>
  <c r="H201" i="1" s="1"/>
  <c r="E273" i="1"/>
  <c r="H273" i="1" s="1"/>
  <c r="E369" i="1"/>
  <c r="H369" i="1" s="1"/>
  <c r="E188" i="1"/>
  <c r="H188" i="1" s="1"/>
  <c r="E236" i="1"/>
  <c r="H236" i="1" s="1"/>
  <c r="E248" i="1"/>
  <c r="H248" i="1" s="1"/>
  <c r="E260" i="1"/>
  <c r="H260" i="1" s="1"/>
  <c r="E272" i="1"/>
  <c r="H272" i="1" s="1"/>
  <c r="E284" i="1"/>
  <c r="H284" i="1" s="1"/>
  <c r="E296" i="1"/>
  <c r="H296" i="1" s="1"/>
  <c r="E308" i="1"/>
  <c r="H308" i="1" s="1"/>
  <c r="E320" i="1"/>
  <c r="H320" i="1" s="1"/>
  <c r="E332" i="1"/>
  <c r="H332" i="1" s="1"/>
  <c r="E344" i="1"/>
  <c r="H344" i="1" s="1"/>
  <c r="E356" i="1"/>
  <c r="H356" i="1" s="1"/>
  <c r="E368" i="1"/>
  <c r="H368" i="1" s="1"/>
  <c r="E380" i="1"/>
  <c r="H380" i="1" s="1"/>
  <c r="E392" i="1"/>
  <c r="H392" i="1" s="1"/>
  <c r="E404" i="1"/>
  <c r="H404" i="1" s="1"/>
  <c r="E416" i="1"/>
  <c r="H416" i="1" s="1"/>
  <c r="E205" i="1"/>
  <c r="H205" i="1" s="1"/>
  <c r="E301" i="1"/>
  <c r="H301" i="1" s="1"/>
  <c r="E409" i="1"/>
  <c r="H409" i="1" s="1"/>
  <c r="E288" i="1"/>
  <c r="H288" i="1" s="1"/>
  <c r="E214" i="1"/>
  <c r="H214" i="1" s="1"/>
  <c r="E310" i="1"/>
  <c r="H310" i="1" s="1"/>
  <c r="E394" i="1"/>
  <c r="H394" i="1" s="1"/>
  <c r="E249" i="1"/>
  <c r="H249" i="1" s="1"/>
  <c r="E321" i="1"/>
  <c r="H321" i="1" s="1"/>
  <c r="E405" i="1"/>
  <c r="H405" i="1" s="1"/>
  <c r="E212" i="1"/>
  <c r="H212" i="1" s="1"/>
  <c r="E187" i="1"/>
  <c r="H187" i="1" s="1"/>
  <c r="E199" i="1"/>
  <c r="H199" i="1" s="1"/>
  <c r="E211" i="1"/>
  <c r="H211" i="1" s="1"/>
  <c r="E223" i="1"/>
  <c r="H223" i="1" s="1"/>
  <c r="E235" i="1"/>
  <c r="H235" i="1" s="1"/>
  <c r="E247" i="1"/>
  <c r="H247" i="1" s="1"/>
  <c r="E259" i="1"/>
  <c r="H259" i="1" s="1"/>
  <c r="E271" i="1"/>
  <c r="H271" i="1" s="1"/>
  <c r="E283" i="1"/>
  <c r="H283" i="1" s="1"/>
  <c r="E295" i="1"/>
  <c r="H295" i="1" s="1"/>
  <c r="E307" i="1"/>
  <c r="H307" i="1" s="1"/>
  <c r="E319" i="1"/>
  <c r="H319" i="1" s="1"/>
  <c r="E331" i="1"/>
  <c r="H331" i="1" s="1"/>
  <c r="E343" i="1"/>
  <c r="H343" i="1" s="1"/>
  <c r="E355" i="1"/>
  <c r="H355" i="1" s="1"/>
  <c r="E367" i="1"/>
  <c r="H367" i="1" s="1"/>
  <c r="E379" i="1"/>
  <c r="H379" i="1" s="1"/>
  <c r="E391" i="1"/>
  <c r="H391" i="1" s="1"/>
  <c r="E403" i="1"/>
  <c r="H403" i="1" s="1"/>
  <c r="E415" i="1"/>
  <c r="H415" i="1" s="1"/>
  <c r="E181" i="1"/>
  <c r="H181" i="1" s="1"/>
  <c r="E277" i="1"/>
  <c r="H277" i="1" s="1"/>
  <c r="E373" i="1"/>
  <c r="H373" i="1" s="1"/>
  <c r="E228" i="1"/>
  <c r="H228" i="1" s="1"/>
  <c r="E276" i="1"/>
  <c r="H276" i="1" s="1"/>
  <c r="E238" i="1"/>
  <c r="H238" i="1" s="1"/>
  <c r="E322" i="1"/>
  <c r="H322" i="1" s="1"/>
  <c r="E406" i="1"/>
  <c r="H406" i="1" s="1"/>
  <c r="E237" i="1"/>
  <c r="H237" i="1" s="1"/>
  <c r="E333" i="1"/>
  <c r="H333" i="1" s="1"/>
  <c r="E393" i="1"/>
  <c r="H393" i="1" s="1"/>
  <c r="E224" i="1"/>
  <c r="H224" i="1" s="1"/>
  <c r="E186" i="1"/>
  <c r="H186" i="1" s="1"/>
  <c r="E198" i="1"/>
  <c r="H198" i="1" s="1"/>
  <c r="E210" i="1"/>
  <c r="H210" i="1" s="1"/>
  <c r="E222" i="1"/>
  <c r="H222" i="1" s="1"/>
  <c r="E234" i="1"/>
  <c r="H234" i="1" s="1"/>
  <c r="E246" i="1"/>
  <c r="H246" i="1" s="1"/>
  <c r="E258" i="1"/>
  <c r="H258" i="1" s="1"/>
  <c r="E270" i="1"/>
  <c r="H270" i="1" s="1"/>
  <c r="E282" i="1"/>
  <c r="H282" i="1" s="1"/>
  <c r="E294" i="1"/>
  <c r="H294" i="1" s="1"/>
  <c r="E306" i="1"/>
  <c r="H306" i="1" s="1"/>
  <c r="E318" i="1"/>
  <c r="H318" i="1" s="1"/>
  <c r="E330" i="1"/>
  <c r="H330" i="1" s="1"/>
  <c r="E342" i="1"/>
  <c r="H342" i="1" s="1"/>
  <c r="E354" i="1"/>
  <c r="H354" i="1" s="1"/>
  <c r="E366" i="1"/>
  <c r="H366" i="1" s="1"/>
  <c r="E378" i="1"/>
  <c r="H378" i="1" s="1"/>
  <c r="E390" i="1"/>
  <c r="H390" i="1" s="1"/>
  <c r="E402" i="1"/>
  <c r="H402" i="1" s="1"/>
  <c r="E414" i="1"/>
  <c r="H414" i="1" s="1"/>
  <c r="E253" i="1"/>
  <c r="H253" i="1" s="1"/>
  <c r="E349" i="1"/>
  <c r="H349" i="1" s="1"/>
  <c r="E192" i="1"/>
  <c r="H192" i="1" s="1"/>
  <c r="E264" i="1"/>
  <c r="H264" i="1" s="1"/>
  <c r="E226" i="1"/>
  <c r="H226" i="1" s="1"/>
  <c r="E286" i="1"/>
  <c r="H286" i="1" s="1"/>
  <c r="E358" i="1"/>
  <c r="H358" i="1" s="1"/>
  <c r="E213" i="1"/>
  <c r="H213" i="1" s="1"/>
  <c r="E309" i="1"/>
  <c r="H309" i="1" s="1"/>
  <c r="E417" i="1"/>
  <c r="H417" i="1" s="1"/>
  <c r="E200" i="1"/>
  <c r="H200" i="1" s="1"/>
  <c r="E185" i="1"/>
  <c r="H185" i="1" s="1"/>
  <c r="E197" i="1"/>
  <c r="H197" i="1" s="1"/>
  <c r="E209" i="1"/>
  <c r="H209" i="1" s="1"/>
  <c r="E221" i="1"/>
  <c r="H221" i="1" s="1"/>
  <c r="E233" i="1"/>
  <c r="H233" i="1" s="1"/>
  <c r="E245" i="1"/>
  <c r="H245" i="1" s="1"/>
  <c r="E257" i="1"/>
  <c r="H257" i="1" s="1"/>
  <c r="E269" i="1"/>
  <c r="H269" i="1" s="1"/>
  <c r="E281" i="1"/>
  <c r="H281" i="1" s="1"/>
  <c r="E293" i="1"/>
  <c r="H293" i="1" s="1"/>
  <c r="E305" i="1"/>
  <c r="H305" i="1" s="1"/>
  <c r="E317" i="1"/>
  <c r="H317" i="1" s="1"/>
  <c r="E329" i="1"/>
  <c r="H329" i="1" s="1"/>
  <c r="E341" i="1"/>
  <c r="H341" i="1" s="1"/>
  <c r="E353" i="1"/>
  <c r="H353" i="1" s="1"/>
  <c r="E365" i="1"/>
  <c r="H365" i="1" s="1"/>
  <c r="E377" i="1"/>
  <c r="H377" i="1" s="1"/>
  <c r="E389" i="1"/>
  <c r="H389" i="1" s="1"/>
  <c r="E401" i="1"/>
  <c r="H401" i="1" s="1"/>
  <c r="E413" i="1"/>
  <c r="H413" i="1" s="1"/>
  <c r="E217" i="1"/>
  <c r="H217" i="1" s="1"/>
  <c r="E361" i="1"/>
  <c r="H361" i="1" s="1"/>
  <c r="E240" i="1"/>
  <c r="H240" i="1" s="1"/>
  <c r="E190" i="1"/>
  <c r="H190" i="1" s="1"/>
  <c r="E298" i="1"/>
  <c r="H298" i="1" s="1"/>
  <c r="E418" i="1"/>
  <c r="H418" i="1" s="1"/>
  <c r="E261" i="1"/>
  <c r="H261" i="1" s="1"/>
  <c r="E381" i="1"/>
  <c r="H381" i="1" s="1"/>
  <c r="E196" i="1"/>
  <c r="H196" i="1" s="1"/>
  <c r="E208" i="1"/>
  <c r="H208" i="1" s="1"/>
  <c r="E220" i="1"/>
  <c r="H220" i="1" s="1"/>
  <c r="E232" i="1"/>
  <c r="H232" i="1" s="1"/>
  <c r="E244" i="1"/>
  <c r="H244" i="1" s="1"/>
  <c r="E256" i="1"/>
  <c r="H256" i="1" s="1"/>
  <c r="E268" i="1"/>
  <c r="H268" i="1" s="1"/>
  <c r="E280" i="1"/>
  <c r="H280" i="1" s="1"/>
  <c r="E292" i="1"/>
  <c r="H292" i="1" s="1"/>
  <c r="E304" i="1"/>
  <c r="H304" i="1" s="1"/>
  <c r="E316" i="1"/>
  <c r="H316" i="1" s="1"/>
  <c r="E328" i="1"/>
  <c r="H328" i="1" s="1"/>
  <c r="E340" i="1"/>
  <c r="H340" i="1" s="1"/>
  <c r="E352" i="1"/>
  <c r="H352" i="1" s="1"/>
  <c r="E364" i="1"/>
  <c r="H364" i="1" s="1"/>
  <c r="E376" i="1"/>
  <c r="H376" i="1" s="1"/>
  <c r="E388" i="1"/>
  <c r="H388" i="1" s="1"/>
  <c r="E400" i="1"/>
  <c r="H400" i="1" s="1"/>
  <c r="E412" i="1"/>
  <c r="H412" i="1" s="1"/>
  <c r="E241" i="1"/>
  <c r="H241" i="1" s="1"/>
  <c r="E337" i="1"/>
  <c r="H337" i="1" s="1"/>
  <c r="E216" i="1"/>
  <c r="H216" i="1" s="1"/>
  <c r="E324" i="1"/>
  <c r="H324" i="1" s="1"/>
  <c r="E250" i="1"/>
  <c r="H250" i="1" s="1"/>
  <c r="E334" i="1"/>
  <c r="H334" i="1" s="1"/>
  <c r="E382" i="1"/>
  <c r="H382" i="1" s="1"/>
  <c r="E225" i="1"/>
  <c r="H225" i="1" s="1"/>
  <c r="E297" i="1"/>
  <c r="H297" i="1" s="1"/>
  <c r="E345" i="1"/>
  <c r="H345" i="1" s="1"/>
  <c r="E183" i="1"/>
  <c r="H183" i="1" s="1"/>
  <c r="E207" i="1"/>
  <c r="H207" i="1" s="1"/>
  <c r="E219" i="1"/>
  <c r="H219" i="1" s="1"/>
  <c r="E231" i="1"/>
  <c r="H231" i="1" s="1"/>
  <c r="E243" i="1"/>
  <c r="H243" i="1" s="1"/>
  <c r="E255" i="1"/>
  <c r="H255" i="1" s="1"/>
  <c r="E267" i="1"/>
  <c r="H267" i="1" s="1"/>
  <c r="E279" i="1"/>
  <c r="H279" i="1" s="1"/>
  <c r="E291" i="1"/>
  <c r="H291" i="1" s="1"/>
  <c r="E303" i="1"/>
  <c r="H303" i="1" s="1"/>
  <c r="E315" i="1"/>
  <c r="H315" i="1" s="1"/>
  <c r="E327" i="1"/>
  <c r="H327" i="1" s="1"/>
  <c r="E339" i="1"/>
  <c r="H339" i="1" s="1"/>
  <c r="E351" i="1"/>
  <c r="H351" i="1" s="1"/>
  <c r="E363" i="1"/>
  <c r="H363" i="1" s="1"/>
  <c r="E375" i="1"/>
  <c r="H375" i="1" s="1"/>
  <c r="E387" i="1"/>
  <c r="H387" i="1" s="1"/>
  <c r="E399" i="1"/>
  <c r="H399" i="1" s="1"/>
  <c r="E411" i="1"/>
  <c r="H411" i="1" s="1"/>
  <c r="E193" i="1"/>
  <c r="H193" i="1" s="1"/>
  <c r="E289" i="1"/>
  <c r="H289" i="1" s="1"/>
  <c r="E397" i="1"/>
  <c r="H397" i="1" s="1"/>
  <c r="E252" i="1"/>
  <c r="H252" i="1" s="1"/>
  <c r="E202" i="1"/>
  <c r="H202" i="1" s="1"/>
  <c r="E274" i="1"/>
  <c r="H274" i="1" s="1"/>
  <c r="E370" i="1"/>
  <c r="H370" i="1" s="1"/>
  <c r="E189" i="1"/>
  <c r="H189" i="1" s="1"/>
  <c r="E285" i="1"/>
  <c r="H285" i="1" s="1"/>
  <c r="E357" i="1"/>
  <c r="H357" i="1" s="1"/>
  <c r="E184" i="1"/>
  <c r="H184" i="1" s="1"/>
  <c r="E195" i="1"/>
  <c r="H195" i="1" s="1"/>
  <c r="E182" i="1"/>
  <c r="H182" i="1" s="1"/>
  <c r="E194" i="1"/>
  <c r="H194" i="1" s="1"/>
  <c r="E206" i="1"/>
  <c r="H206" i="1" s="1"/>
  <c r="E218" i="1"/>
  <c r="H218" i="1" s="1"/>
  <c r="E230" i="1"/>
  <c r="H230" i="1" s="1"/>
  <c r="E242" i="1"/>
  <c r="H242" i="1" s="1"/>
  <c r="E254" i="1"/>
  <c r="H254" i="1" s="1"/>
  <c r="E266" i="1"/>
  <c r="H266" i="1" s="1"/>
  <c r="E278" i="1"/>
  <c r="H278" i="1" s="1"/>
  <c r="E290" i="1"/>
  <c r="H290" i="1" s="1"/>
  <c r="E302" i="1"/>
  <c r="H302" i="1" s="1"/>
  <c r="E314" i="1"/>
  <c r="H314" i="1" s="1"/>
  <c r="E326" i="1"/>
  <c r="H326" i="1" s="1"/>
  <c r="E338" i="1"/>
  <c r="H338" i="1" s="1"/>
  <c r="E350" i="1"/>
  <c r="H350" i="1" s="1"/>
  <c r="E362" i="1"/>
  <c r="H362" i="1" s="1"/>
  <c r="E374" i="1"/>
  <c r="H374" i="1" s="1"/>
  <c r="E386" i="1"/>
  <c r="H386" i="1" s="1"/>
  <c r="E398" i="1"/>
  <c r="H398" i="1" s="1"/>
  <c r="E410" i="1"/>
  <c r="H410" i="1" s="1"/>
  <c r="E85" i="1"/>
  <c r="H85" i="1" s="1"/>
  <c r="E48" i="1"/>
  <c r="H48" i="1" s="1"/>
  <c r="E34" i="1"/>
  <c r="H34" i="1" s="1"/>
  <c r="E47" i="1"/>
  <c r="H47" i="1" s="1"/>
  <c r="E59" i="1"/>
  <c r="H59" i="1" s="1"/>
  <c r="E71" i="1"/>
  <c r="H71" i="1" s="1"/>
  <c r="E82" i="1"/>
  <c r="H82" i="1" s="1"/>
  <c r="E95" i="1"/>
  <c r="H95" i="1" s="1"/>
  <c r="E107" i="1"/>
  <c r="H107" i="1" s="1"/>
  <c r="E119" i="1"/>
  <c r="H119" i="1" s="1"/>
  <c r="E131" i="1"/>
  <c r="H131" i="1" s="1"/>
  <c r="E143" i="1"/>
  <c r="H143" i="1" s="1"/>
  <c r="E155" i="1"/>
  <c r="H155" i="1" s="1"/>
  <c r="E167" i="1"/>
  <c r="H167" i="1" s="1"/>
  <c r="E179" i="1"/>
  <c r="H179" i="1" s="1"/>
  <c r="E121" i="1"/>
  <c r="H121" i="1" s="1"/>
  <c r="E132" i="1"/>
  <c r="H132" i="1" s="1"/>
  <c r="E33" i="1"/>
  <c r="H33" i="1" s="1"/>
  <c r="E46" i="1"/>
  <c r="H46" i="1" s="1"/>
  <c r="E58" i="1"/>
  <c r="H58" i="1" s="1"/>
  <c r="E70" i="1"/>
  <c r="H70" i="1" s="1"/>
  <c r="E81" i="1"/>
  <c r="H81" i="1" s="1"/>
  <c r="E94" i="1"/>
  <c r="H94" i="1" s="1"/>
  <c r="E106" i="1"/>
  <c r="H106" i="1" s="1"/>
  <c r="E118" i="1"/>
  <c r="H118" i="1" s="1"/>
  <c r="E130" i="1"/>
  <c r="H130" i="1" s="1"/>
  <c r="E142" i="1"/>
  <c r="H142" i="1" s="1"/>
  <c r="E154" i="1"/>
  <c r="H154" i="1" s="1"/>
  <c r="E166" i="1"/>
  <c r="H166" i="1" s="1"/>
  <c r="E178" i="1"/>
  <c r="H178" i="1" s="1"/>
  <c r="E97" i="1"/>
  <c r="H97" i="1" s="1"/>
  <c r="E83" i="1"/>
  <c r="H83" i="1" s="1"/>
  <c r="E80" i="1"/>
  <c r="H80" i="1" s="1"/>
  <c r="E117" i="1"/>
  <c r="H117" i="1" s="1"/>
  <c r="E129" i="1"/>
  <c r="H129" i="1" s="1"/>
  <c r="E141" i="1"/>
  <c r="H141" i="1" s="1"/>
  <c r="E153" i="1"/>
  <c r="H153" i="1" s="1"/>
  <c r="E165" i="1"/>
  <c r="H165" i="1" s="1"/>
  <c r="E177" i="1"/>
  <c r="H177" i="1" s="1"/>
  <c r="E109" i="1"/>
  <c r="H109" i="1" s="1"/>
  <c r="E144" i="1"/>
  <c r="H144" i="1" s="1"/>
  <c r="E140" i="1"/>
  <c r="H140" i="1" s="1"/>
  <c r="E49" i="1"/>
  <c r="H49" i="1" s="1"/>
  <c r="E157" i="1"/>
  <c r="H157" i="1" s="1"/>
  <c r="E108" i="1"/>
  <c r="H108" i="1" s="1"/>
  <c r="E57" i="1"/>
  <c r="H57" i="1" s="1"/>
  <c r="E44" i="1"/>
  <c r="H44" i="1" s="1"/>
  <c r="E92" i="1"/>
  <c r="H92" i="1" s="1"/>
  <c r="E30" i="1"/>
  <c r="H30" i="1" s="1"/>
  <c r="E43" i="1"/>
  <c r="H43" i="1" s="1"/>
  <c r="E55" i="1"/>
  <c r="H55" i="1" s="1"/>
  <c r="E67" i="1"/>
  <c r="H67" i="1" s="1"/>
  <c r="E78" i="1"/>
  <c r="H78" i="1" s="1"/>
  <c r="E91" i="1"/>
  <c r="H91" i="1" s="1"/>
  <c r="E103" i="1"/>
  <c r="H103" i="1" s="1"/>
  <c r="E115" i="1"/>
  <c r="H115" i="1" s="1"/>
  <c r="E127" i="1"/>
  <c r="H127" i="1" s="1"/>
  <c r="E139" i="1"/>
  <c r="H139" i="1" s="1"/>
  <c r="E151" i="1"/>
  <c r="H151" i="1" s="1"/>
  <c r="E163" i="1"/>
  <c r="H163" i="1" s="1"/>
  <c r="E175" i="1"/>
  <c r="H175" i="1" s="1"/>
  <c r="E37" i="1"/>
  <c r="H37" i="1" s="1"/>
  <c r="E96" i="1"/>
  <c r="H96" i="1" s="1"/>
  <c r="E32" i="1"/>
  <c r="H32" i="1" s="1"/>
  <c r="E69" i="1"/>
  <c r="H69" i="1" s="1"/>
  <c r="E31" i="1"/>
  <c r="H31" i="1" s="1"/>
  <c r="E68" i="1"/>
  <c r="H68" i="1" s="1"/>
  <c r="E116" i="1"/>
  <c r="H116" i="1" s="1"/>
  <c r="E164" i="1"/>
  <c r="H164" i="1" s="1"/>
  <c r="E29" i="1"/>
  <c r="H29" i="1" s="1"/>
  <c r="E42" i="1"/>
  <c r="H42" i="1" s="1"/>
  <c r="E54" i="1"/>
  <c r="H54" i="1" s="1"/>
  <c r="E66" i="1"/>
  <c r="H66" i="1" s="1"/>
  <c r="E77" i="1"/>
  <c r="H77" i="1" s="1"/>
  <c r="E90" i="1"/>
  <c r="H90" i="1" s="1"/>
  <c r="E102" i="1"/>
  <c r="H102" i="1" s="1"/>
  <c r="E114" i="1"/>
  <c r="H114" i="1" s="1"/>
  <c r="E126" i="1"/>
  <c r="H126" i="1" s="1"/>
  <c r="E138" i="1"/>
  <c r="H138" i="1" s="1"/>
  <c r="E150" i="1"/>
  <c r="H150" i="1" s="1"/>
  <c r="E162" i="1"/>
  <c r="H162" i="1" s="1"/>
  <c r="E174" i="1"/>
  <c r="H174" i="1" s="1"/>
  <c r="E61" i="1"/>
  <c r="H61" i="1" s="1"/>
  <c r="E169" i="1"/>
  <c r="H169" i="1" s="1"/>
  <c r="E60" i="1"/>
  <c r="H60" i="1" s="1"/>
  <c r="E168" i="1"/>
  <c r="H168" i="1" s="1"/>
  <c r="E45" i="1"/>
  <c r="H45" i="1" s="1"/>
  <c r="E105" i="1"/>
  <c r="H105" i="1" s="1"/>
  <c r="E56" i="1"/>
  <c r="H56" i="1" s="1"/>
  <c r="E104" i="1"/>
  <c r="H104" i="1" s="1"/>
  <c r="E176" i="1"/>
  <c r="H176" i="1" s="1"/>
  <c r="E28" i="1"/>
  <c r="H28" i="1" s="1"/>
  <c r="E41" i="1"/>
  <c r="H41" i="1" s="1"/>
  <c r="E53" i="1"/>
  <c r="H53" i="1" s="1"/>
  <c r="E65" i="1"/>
  <c r="H65" i="1" s="1"/>
  <c r="E76" i="1"/>
  <c r="H76" i="1" s="1"/>
  <c r="E89" i="1"/>
  <c r="H89" i="1" s="1"/>
  <c r="E101" i="1"/>
  <c r="H101" i="1" s="1"/>
  <c r="E113" i="1"/>
  <c r="H113" i="1" s="1"/>
  <c r="E125" i="1"/>
  <c r="H125" i="1" s="1"/>
  <c r="E137" i="1"/>
  <c r="H137" i="1" s="1"/>
  <c r="E149" i="1"/>
  <c r="H149" i="1" s="1"/>
  <c r="E161" i="1"/>
  <c r="H161" i="1" s="1"/>
  <c r="E173" i="1"/>
  <c r="H173" i="1" s="1"/>
  <c r="E73" i="1"/>
  <c r="H73" i="1" s="1"/>
  <c r="E72" i="1"/>
  <c r="H72" i="1" s="1"/>
  <c r="E180" i="1"/>
  <c r="H180" i="1" s="1"/>
  <c r="E93" i="1"/>
  <c r="H93" i="1" s="1"/>
  <c r="E79" i="1"/>
  <c r="H79" i="1" s="1"/>
  <c r="E128" i="1"/>
  <c r="H128" i="1" s="1"/>
  <c r="E152" i="1"/>
  <c r="H152" i="1" s="1"/>
  <c r="E27" i="1"/>
  <c r="H27" i="1" s="1"/>
  <c r="E40" i="1"/>
  <c r="H40" i="1" s="1"/>
  <c r="E52" i="1"/>
  <c r="H52" i="1" s="1"/>
  <c r="E64" i="1"/>
  <c r="H64" i="1" s="1"/>
  <c r="E75" i="1"/>
  <c r="H75" i="1" s="1"/>
  <c r="E88" i="1"/>
  <c r="H88" i="1" s="1"/>
  <c r="E100" i="1"/>
  <c r="H100" i="1" s="1"/>
  <c r="E112" i="1"/>
  <c r="H112" i="1" s="1"/>
  <c r="E124" i="1"/>
  <c r="H124" i="1" s="1"/>
  <c r="E136" i="1"/>
  <c r="H136" i="1" s="1"/>
  <c r="E148" i="1"/>
  <c r="H148" i="1" s="1"/>
  <c r="E160" i="1"/>
  <c r="H160" i="1" s="1"/>
  <c r="E172" i="1"/>
  <c r="H172" i="1" s="1"/>
  <c r="E145" i="1"/>
  <c r="H145" i="1" s="1"/>
  <c r="E156" i="1"/>
  <c r="H156" i="1" s="1"/>
  <c r="E63" i="1"/>
  <c r="H63" i="1" s="1"/>
  <c r="E99" i="1"/>
  <c r="H99" i="1" s="1"/>
  <c r="E135" i="1"/>
  <c r="H135" i="1" s="1"/>
  <c r="E171" i="1"/>
  <c r="H171" i="1" s="1"/>
  <c r="E25" i="1"/>
  <c r="H25" i="1" s="1"/>
  <c r="E133" i="1"/>
  <c r="H133" i="1" s="1"/>
  <c r="E35" i="1"/>
  <c r="H35" i="1" s="1"/>
  <c r="E120" i="1"/>
  <c r="H120" i="1" s="1"/>
  <c r="E26" i="1"/>
  <c r="H26" i="1" s="1"/>
  <c r="E39" i="1"/>
  <c r="H39" i="1" s="1"/>
  <c r="E51" i="1"/>
  <c r="H51" i="1" s="1"/>
  <c r="E74" i="1"/>
  <c r="H74" i="1" s="1"/>
  <c r="E87" i="1"/>
  <c r="H87" i="1" s="1"/>
  <c r="E111" i="1"/>
  <c r="H111" i="1" s="1"/>
  <c r="E123" i="1"/>
  <c r="H123" i="1" s="1"/>
  <c r="E147" i="1"/>
  <c r="H147" i="1" s="1"/>
  <c r="E159" i="1"/>
  <c r="H159" i="1" s="1"/>
  <c r="E36" i="1"/>
  <c r="H36" i="1" s="1"/>
  <c r="E38" i="1"/>
  <c r="H38" i="1" s="1"/>
  <c r="E50" i="1"/>
  <c r="H50" i="1" s="1"/>
  <c r="E62" i="1"/>
  <c r="H62" i="1" s="1"/>
  <c r="E84" i="1"/>
  <c r="H84" i="1" s="1"/>
  <c r="E86" i="1"/>
  <c r="H86" i="1" s="1"/>
  <c r="E98" i="1"/>
  <c r="H98" i="1" s="1"/>
  <c r="E110" i="1"/>
  <c r="H110" i="1" s="1"/>
  <c r="E122" i="1"/>
  <c r="H122" i="1" s="1"/>
  <c r="E134" i="1"/>
  <c r="H134" i="1" s="1"/>
  <c r="E146" i="1"/>
  <c r="H146" i="1" s="1"/>
  <c r="E158" i="1"/>
  <c r="H158" i="1" s="1"/>
  <c r="E170" i="1"/>
  <c r="H170" i="1" s="1"/>
  <c r="H431" i="1" l="1"/>
  <c r="H424" i="1"/>
  <c r="H427" i="1"/>
  <c r="H429" i="1"/>
  <c r="H422" i="1"/>
  <c r="H430" i="1"/>
  <c r="H428" i="1"/>
  <c r="H432" i="1"/>
  <c r="H423" i="1"/>
  <c r="H426" i="1"/>
  <c r="I25" i="1"/>
  <c r="L25" i="1" s="1"/>
  <c r="I26" i="1" l="1"/>
  <c r="L26" i="1" s="1"/>
  <c r="J26" i="1"/>
  <c r="I27" i="1" l="1"/>
  <c r="J27" i="1"/>
  <c r="J28" i="1" l="1"/>
  <c r="L27" i="1"/>
  <c r="I28" i="1"/>
  <c r="J29" i="1" l="1"/>
  <c r="L28" i="1"/>
  <c r="I29" i="1"/>
  <c r="J30" i="1" l="1"/>
  <c r="L29" i="1"/>
  <c r="I30" i="1"/>
  <c r="J31" i="1" l="1"/>
  <c r="L30" i="1"/>
  <c r="I31" i="1"/>
  <c r="J32" i="1" l="1"/>
  <c r="L31" i="1"/>
  <c r="I32" i="1"/>
  <c r="L32" i="1" s="1"/>
  <c r="I33" i="1" l="1"/>
  <c r="L33" i="1" s="1"/>
  <c r="J33" i="1"/>
  <c r="I34" i="1" l="1"/>
  <c r="L34" i="1" s="1"/>
  <c r="J34" i="1"/>
  <c r="I35" i="1" l="1"/>
  <c r="L35" i="1" s="1"/>
  <c r="J35" i="1"/>
  <c r="J36" i="1" l="1"/>
  <c r="I36" i="1" s="1"/>
  <c r="L36" i="1" s="1"/>
  <c r="I37" i="1" l="1"/>
  <c r="L37" i="1" s="1"/>
  <c r="J37" i="1"/>
  <c r="I38" i="1" l="1"/>
  <c r="L38" i="1" s="1"/>
  <c r="J38" i="1"/>
  <c r="I39" i="1" l="1"/>
  <c r="L39" i="1" s="1"/>
  <c r="J39" i="1"/>
  <c r="I40" i="1" l="1"/>
  <c r="L40" i="1" s="1"/>
  <c r="J40" i="1"/>
  <c r="I41" i="1" l="1"/>
  <c r="L41" i="1" s="1"/>
  <c r="J41" i="1"/>
  <c r="I42" i="1" l="1"/>
  <c r="L42" i="1" s="1"/>
  <c r="J42" i="1"/>
  <c r="I43" i="1" l="1"/>
  <c r="L43" i="1" s="1"/>
  <c r="J43" i="1"/>
  <c r="I44" i="1" l="1"/>
  <c r="L44" i="1" s="1"/>
  <c r="J44" i="1"/>
  <c r="I45" i="1" l="1"/>
  <c r="L45" i="1" s="1"/>
  <c r="J45" i="1"/>
  <c r="I46" i="1" l="1"/>
  <c r="L46" i="1" s="1"/>
  <c r="J46" i="1"/>
  <c r="I47" i="1" l="1"/>
  <c r="L47" i="1" s="1"/>
  <c r="J47" i="1"/>
  <c r="J48" i="1" l="1"/>
  <c r="I48" i="1" s="1"/>
  <c r="L48" i="1" s="1"/>
  <c r="I49" i="1" l="1"/>
  <c r="L49" i="1" s="1"/>
  <c r="J49" i="1"/>
  <c r="I50" i="1" l="1"/>
  <c r="L50" i="1" s="1"/>
  <c r="J50" i="1"/>
  <c r="I51" i="1" l="1"/>
  <c r="L51" i="1" s="1"/>
  <c r="J51" i="1"/>
  <c r="I52" i="1" l="1"/>
  <c r="L52" i="1" s="1"/>
  <c r="J52" i="1"/>
  <c r="I53" i="1" l="1"/>
  <c r="L53" i="1" s="1"/>
  <c r="J53" i="1"/>
  <c r="I54" i="1" l="1"/>
  <c r="L54" i="1" s="1"/>
  <c r="J54" i="1"/>
  <c r="I55" i="1" l="1"/>
  <c r="L55" i="1" s="1"/>
  <c r="J55" i="1"/>
  <c r="I56" i="1" l="1"/>
  <c r="L56" i="1" s="1"/>
  <c r="J56" i="1"/>
  <c r="I57" i="1" l="1"/>
  <c r="L57" i="1" s="1"/>
  <c r="J57" i="1"/>
  <c r="I58" i="1" l="1"/>
  <c r="L58" i="1" s="1"/>
  <c r="J58" i="1"/>
  <c r="I59" i="1" l="1"/>
  <c r="L59" i="1" s="1"/>
  <c r="J59" i="1"/>
  <c r="J60" i="1" l="1"/>
  <c r="I60" i="1" s="1"/>
  <c r="L60" i="1" s="1"/>
  <c r="I61" i="1" l="1"/>
  <c r="L61" i="1" s="1"/>
  <c r="J61" i="1"/>
  <c r="I62" i="1" l="1"/>
  <c r="L62" i="1" s="1"/>
  <c r="J62" i="1"/>
  <c r="I63" i="1" l="1"/>
  <c r="L63" i="1" s="1"/>
  <c r="J63" i="1"/>
  <c r="I64" i="1" l="1"/>
  <c r="L64" i="1" s="1"/>
  <c r="J64" i="1"/>
  <c r="I65" i="1" l="1"/>
  <c r="L65" i="1" s="1"/>
  <c r="J65" i="1"/>
  <c r="I66" i="1" l="1"/>
  <c r="L66" i="1" s="1"/>
  <c r="J66" i="1"/>
  <c r="I67" i="1" l="1"/>
  <c r="L67" i="1" s="1"/>
  <c r="J67" i="1"/>
  <c r="I68" i="1" l="1"/>
  <c r="L68" i="1" s="1"/>
  <c r="J68" i="1"/>
  <c r="I69" i="1" l="1"/>
  <c r="L69" i="1" s="1"/>
  <c r="J69" i="1"/>
  <c r="I70" i="1" l="1"/>
  <c r="L70" i="1" s="1"/>
  <c r="J70" i="1"/>
  <c r="I71" i="1" l="1"/>
  <c r="L71" i="1" s="1"/>
  <c r="J71" i="1"/>
  <c r="J72" i="1" l="1"/>
  <c r="I72" i="1" s="1"/>
  <c r="L72" i="1" s="1"/>
  <c r="I73" i="1" l="1"/>
  <c r="L73" i="1" s="1"/>
  <c r="J73" i="1"/>
  <c r="I74" i="1" l="1"/>
  <c r="L74" i="1" s="1"/>
  <c r="J74" i="1"/>
  <c r="I75" i="1" l="1"/>
  <c r="L75" i="1" s="1"/>
  <c r="J75" i="1"/>
  <c r="I76" i="1" l="1"/>
  <c r="L76" i="1" s="1"/>
  <c r="J76" i="1"/>
  <c r="I77" i="1" l="1"/>
  <c r="L77" i="1" s="1"/>
  <c r="J77" i="1"/>
  <c r="I78" i="1" l="1"/>
  <c r="L78" i="1" s="1"/>
  <c r="J78" i="1"/>
  <c r="I79" i="1" l="1"/>
  <c r="L79" i="1" s="1"/>
  <c r="J79" i="1"/>
  <c r="I80" i="1" l="1"/>
  <c r="L80" i="1" s="1"/>
  <c r="J80" i="1"/>
  <c r="I81" i="1" l="1"/>
  <c r="L81" i="1" s="1"/>
  <c r="J81" i="1"/>
  <c r="I82" i="1" l="1"/>
  <c r="L82" i="1" s="1"/>
  <c r="J82" i="1"/>
  <c r="I83" i="1" l="1"/>
  <c r="L83" i="1" s="1"/>
  <c r="J83" i="1"/>
  <c r="J84" i="1" l="1"/>
  <c r="I84" i="1" s="1"/>
  <c r="L84" i="1" s="1"/>
  <c r="I85" i="1" l="1"/>
  <c r="L85" i="1" s="1"/>
  <c r="J85" i="1"/>
  <c r="I86" i="1" l="1"/>
  <c r="L86" i="1" s="1"/>
  <c r="J86" i="1"/>
  <c r="I87" i="1" l="1"/>
  <c r="L87" i="1" s="1"/>
  <c r="J87" i="1"/>
  <c r="I88" i="1" l="1"/>
  <c r="L88" i="1" s="1"/>
  <c r="J88" i="1"/>
  <c r="I89" i="1" l="1"/>
  <c r="L89" i="1" s="1"/>
  <c r="J89" i="1"/>
  <c r="I90" i="1" l="1"/>
  <c r="L90" i="1" s="1"/>
  <c r="J90" i="1"/>
  <c r="I91" i="1" l="1"/>
  <c r="L91" i="1" s="1"/>
  <c r="J91" i="1"/>
  <c r="I92" i="1" l="1"/>
  <c r="L92" i="1" s="1"/>
  <c r="J92" i="1"/>
  <c r="I93" i="1" l="1"/>
  <c r="L93" i="1" s="1"/>
  <c r="J93" i="1"/>
  <c r="I94" i="1" l="1"/>
  <c r="L94" i="1" s="1"/>
  <c r="J94" i="1"/>
  <c r="I95" i="1" l="1"/>
  <c r="L95" i="1" s="1"/>
  <c r="J95" i="1"/>
  <c r="J96" i="1" l="1"/>
  <c r="I96" i="1" s="1"/>
  <c r="L96" i="1" s="1"/>
  <c r="I97" i="1" l="1"/>
  <c r="L97" i="1" s="1"/>
  <c r="J97" i="1"/>
  <c r="I98" i="1" l="1"/>
  <c r="L98" i="1" s="1"/>
  <c r="J98" i="1"/>
  <c r="I99" i="1" l="1"/>
  <c r="L99" i="1" s="1"/>
  <c r="J99" i="1"/>
  <c r="I100" i="1" l="1"/>
  <c r="L100" i="1" s="1"/>
  <c r="J100" i="1"/>
  <c r="I101" i="1" l="1"/>
  <c r="L101" i="1" s="1"/>
  <c r="J101" i="1"/>
  <c r="I102" i="1" l="1"/>
  <c r="L102" i="1" s="1"/>
  <c r="J102" i="1"/>
  <c r="I103" i="1" l="1"/>
  <c r="L103" i="1" s="1"/>
  <c r="J103" i="1"/>
  <c r="I104" i="1" l="1"/>
  <c r="L104" i="1" s="1"/>
  <c r="J104" i="1"/>
  <c r="I105" i="1" l="1"/>
  <c r="L105" i="1" s="1"/>
  <c r="J105" i="1"/>
  <c r="I106" i="1" l="1"/>
  <c r="L106" i="1" s="1"/>
  <c r="J106" i="1"/>
  <c r="I107" i="1" l="1"/>
  <c r="L107" i="1" s="1"/>
  <c r="J107" i="1"/>
  <c r="J108" i="1" l="1"/>
  <c r="I108" i="1" s="1"/>
  <c r="L108" i="1" s="1"/>
  <c r="I109" i="1" l="1"/>
  <c r="L109" i="1" s="1"/>
  <c r="J109" i="1"/>
  <c r="I110" i="1" l="1"/>
  <c r="L110" i="1" s="1"/>
  <c r="J110" i="1"/>
  <c r="I111" i="1" l="1"/>
  <c r="L111" i="1" s="1"/>
  <c r="J111" i="1"/>
  <c r="I112" i="1" l="1"/>
  <c r="L112" i="1" s="1"/>
  <c r="J112" i="1"/>
  <c r="I113" i="1" l="1"/>
  <c r="L113" i="1" s="1"/>
  <c r="J113" i="1"/>
  <c r="I114" i="1" l="1"/>
  <c r="L114" i="1" s="1"/>
  <c r="J114" i="1"/>
  <c r="I115" i="1" l="1"/>
  <c r="L115" i="1" s="1"/>
  <c r="J115" i="1"/>
  <c r="I116" i="1" l="1"/>
  <c r="L116" i="1" s="1"/>
  <c r="J116" i="1"/>
  <c r="I117" i="1" l="1"/>
  <c r="L117" i="1" s="1"/>
  <c r="J117" i="1"/>
  <c r="I118" i="1" l="1"/>
  <c r="L118" i="1" s="1"/>
  <c r="J118" i="1"/>
  <c r="I119" i="1" l="1"/>
  <c r="L119" i="1" s="1"/>
  <c r="J119" i="1"/>
  <c r="J120" i="1" l="1"/>
  <c r="I120" i="1" s="1"/>
  <c r="L120" i="1" s="1"/>
  <c r="I121" i="1" l="1"/>
  <c r="L121" i="1" s="1"/>
  <c r="J121" i="1"/>
  <c r="I122" i="1" l="1"/>
  <c r="L122" i="1" s="1"/>
  <c r="J122" i="1"/>
  <c r="I123" i="1" l="1"/>
  <c r="L123" i="1" s="1"/>
  <c r="J123" i="1"/>
  <c r="I124" i="1" l="1"/>
  <c r="L124" i="1" s="1"/>
  <c r="J124" i="1"/>
  <c r="I125" i="1" l="1"/>
  <c r="L125" i="1" s="1"/>
  <c r="J125" i="1"/>
  <c r="I126" i="1" l="1"/>
  <c r="L126" i="1" s="1"/>
  <c r="J126" i="1"/>
  <c r="I127" i="1" l="1"/>
  <c r="L127" i="1" s="1"/>
  <c r="J127" i="1"/>
  <c r="I128" i="1" l="1"/>
  <c r="L128" i="1" s="1"/>
  <c r="J128" i="1"/>
  <c r="I129" i="1" l="1"/>
  <c r="L129" i="1" s="1"/>
  <c r="J129" i="1"/>
  <c r="I130" i="1" l="1"/>
  <c r="L130" i="1" s="1"/>
  <c r="J130" i="1"/>
  <c r="I131" i="1" l="1"/>
  <c r="L131" i="1" s="1"/>
  <c r="J131" i="1"/>
  <c r="J132" i="1" l="1"/>
  <c r="I132" i="1" s="1"/>
  <c r="L132" i="1" s="1"/>
  <c r="I133" i="1" l="1"/>
  <c r="L133" i="1" s="1"/>
  <c r="J133" i="1"/>
  <c r="I134" i="1" l="1"/>
  <c r="L134" i="1" s="1"/>
  <c r="J134" i="1"/>
  <c r="I135" i="1" l="1"/>
  <c r="L135" i="1" s="1"/>
  <c r="J135" i="1"/>
  <c r="I136" i="1" l="1"/>
  <c r="L136" i="1" s="1"/>
  <c r="J136" i="1"/>
  <c r="I137" i="1" l="1"/>
  <c r="L137" i="1" s="1"/>
  <c r="J137" i="1"/>
  <c r="I138" i="1" l="1"/>
  <c r="L138" i="1" s="1"/>
  <c r="J138" i="1"/>
  <c r="I139" i="1" l="1"/>
  <c r="L139" i="1" s="1"/>
  <c r="J139" i="1"/>
  <c r="I140" i="1" l="1"/>
  <c r="L140" i="1" s="1"/>
  <c r="J140" i="1"/>
  <c r="I141" i="1" l="1"/>
  <c r="L141" i="1" s="1"/>
  <c r="J141" i="1"/>
  <c r="I142" i="1" l="1"/>
  <c r="L142" i="1" s="1"/>
  <c r="J142" i="1"/>
  <c r="I143" i="1" l="1"/>
  <c r="L143" i="1" s="1"/>
  <c r="J143" i="1"/>
  <c r="J144" i="1" l="1"/>
  <c r="I144" i="1" s="1"/>
  <c r="L144" i="1" s="1"/>
  <c r="I145" i="1" l="1"/>
  <c r="L145" i="1" s="1"/>
  <c r="J145" i="1"/>
  <c r="I146" i="1" l="1"/>
  <c r="L146" i="1" s="1"/>
  <c r="J146" i="1"/>
  <c r="I147" i="1" l="1"/>
  <c r="L147" i="1" s="1"/>
  <c r="J147" i="1"/>
  <c r="I148" i="1" l="1"/>
  <c r="L148" i="1" s="1"/>
  <c r="J148" i="1"/>
  <c r="I149" i="1" l="1"/>
  <c r="L149" i="1" s="1"/>
  <c r="J149" i="1"/>
  <c r="I150" i="1" l="1"/>
  <c r="L150" i="1" s="1"/>
  <c r="J150" i="1"/>
  <c r="I151" i="1" l="1"/>
  <c r="L151" i="1" s="1"/>
  <c r="J151" i="1"/>
  <c r="I152" i="1" l="1"/>
  <c r="L152" i="1" s="1"/>
  <c r="J152" i="1"/>
  <c r="I153" i="1" l="1"/>
  <c r="L153" i="1" s="1"/>
  <c r="J153" i="1"/>
  <c r="I154" i="1" l="1"/>
  <c r="L154" i="1" s="1"/>
  <c r="J154" i="1"/>
  <c r="I155" i="1" l="1"/>
  <c r="L155" i="1" s="1"/>
  <c r="J155" i="1"/>
  <c r="J156" i="1" l="1"/>
  <c r="I156" i="1" s="1"/>
  <c r="L156" i="1" s="1"/>
  <c r="I157" i="1" l="1"/>
  <c r="L157" i="1" s="1"/>
  <c r="J157" i="1"/>
  <c r="I158" i="1" l="1"/>
  <c r="L158" i="1" s="1"/>
  <c r="J158" i="1"/>
  <c r="I159" i="1" l="1"/>
  <c r="L159" i="1" s="1"/>
  <c r="J159" i="1"/>
  <c r="I160" i="1" l="1"/>
  <c r="L160" i="1" s="1"/>
  <c r="J160" i="1"/>
  <c r="I161" i="1" l="1"/>
  <c r="L161" i="1" s="1"/>
  <c r="J161" i="1"/>
  <c r="I162" i="1" l="1"/>
  <c r="L162" i="1" s="1"/>
  <c r="J162" i="1"/>
  <c r="I163" i="1" l="1"/>
  <c r="L163" i="1" s="1"/>
  <c r="J163" i="1"/>
  <c r="I164" i="1" l="1"/>
  <c r="L164" i="1" s="1"/>
  <c r="J164" i="1"/>
  <c r="I165" i="1" l="1"/>
  <c r="L165" i="1" s="1"/>
  <c r="J165" i="1"/>
  <c r="I166" i="1" l="1"/>
  <c r="L166" i="1" s="1"/>
  <c r="J166" i="1"/>
  <c r="I167" i="1" l="1"/>
  <c r="L167" i="1" s="1"/>
  <c r="J167" i="1"/>
  <c r="J168" i="1" l="1"/>
  <c r="I168" i="1" s="1"/>
  <c r="L168" i="1" s="1"/>
  <c r="I169" i="1" l="1"/>
  <c r="L169" i="1" s="1"/>
  <c r="J169" i="1"/>
  <c r="I170" i="1" l="1"/>
  <c r="L170" i="1" s="1"/>
  <c r="J170" i="1"/>
  <c r="I171" i="1" l="1"/>
  <c r="L171" i="1" s="1"/>
  <c r="J171" i="1"/>
  <c r="I172" i="1" l="1"/>
  <c r="L172" i="1" s="1"/>
  <c r="J172" i="1"/>
  <c r="I173" i="1" l="1"/>
  <c r="L173" i="1" s="1"/>
  <c r="J173" i="1"/>
  <c r="I174" i="1" l="1"/>
  <c r="L174" i="1" s="1"/>
  <c r="J174" i="1"/>
  <c r="I175" i="1" l="1"/>
  <c r="L175" i="1" s="1"/>
  <c r="J175" i="1"/>
  <c r="I176" i="1" l="1"/>
  <c r="L176" i="1" s="1"/>
  <c r="J176" i="1"/>
  <c r="I177" i="1" l="1"/>
  <c r="L177" i="1" s="1"/>
  <c r="J177" i="1"/>
  <c r="I178" i="1" l="1"/>
  <c r="L178" i="1" s="1"/>
  <c r="J178" i="1"/>
  <c r="I179" i="1" l="1"/>
  <c r="L179" i="1" s="1"/>
  <c r="J179" i="1"/>
  <c r="J180" i="1" l="1"/>
  <c r="I180" i="1" s="1"/>
  <c r="L180" i="1" s="1"/>
  <c r="J181" i="1" l="1"/>
  <c r="I181" i="1"/>
  <c r="L181" i="1" s="1"/>
  <c r="I182" i="1" l="1"/>
  <c r="L182" i="1" s="1"/>
  <c r="J182" i="1"/>
  <c r="I183" i="1" l="1"/>
  <c r="L183" i="1" s="1"/>
  <c r="J183" i="1"/>
  <c r="I184" i="1" l="1"/>
  <c r="L184" i="1" s="1"/>
  <c r="J184" i="1"/>
  <c r="I185" i="1" l="1"/>
  <c r="L185" i="1" s="1"/>
  <c r="J185" i="1"/>
  <c r="I186" i="1" l="1"/>
  <c r="L186" i="1" s="1"/>
  <c r="J186" i="1"/>
  <c r="I187" i="1" l="1"/>
  <c r="L187" i="1" s="1"/>
  <c r="J187" i="1"/>
  <c r="I188" i="1" l="1"/>
  <c r="L188" i="1" s="1"/>
  <c r="J188" i="1"/>
  <c r="I189" i="1" l="1"/>
  <c r="L189" i="1" s="1"/>
  <c r="J189" i="1"/>
  <c r="I190" i="1" l="1"/>
  <c r="L190" i="1" s="1"/>
  <c r="J190" i="1"/>
  <c r="I191" i="1" l="1"/>
  <c r="L191" i="1" s="1"/>
  <c r="J191" i="1"/>
  <c r="J192" i="1" l="1"/>
  <c r="I192" i="1" s="1"/>
  <c r="L192" i="1" s="1"/>
  <c r="I193" i="1" l="1"/>
  <c r="L193" i="1" s="1"/>
  <c r="J193" i="1"/>
  <c r="I194" i="1" l="1"/>
  <c r="L194" i="1" s="1"/>
  <c r="J194" i="1"/>
  <c r="I195" i="1" l="1"/>
  <c r="L195" i="1" s="1"/>
  <c r="J195" i="1"/>
  <c r="I196" i="1" l="1"/>
  <c r="L196" i="1" s="1"/>
  <c r="J196" i="1"/>
  <c r="I197" i="1" l="1"/>
  <c r="L197" i="1" s="1"/>
  <c r="J197" i="1"/>
  <c r="I198" i="1" l="1"/>
  <c r="L198" i="1" s="1"/>
  <c r="J198" i="1"/>
  <c r="I199" i="1" l="1"/>
  <c r="L199" i="1" s="1"/>
  <c r="J199" i="1"/>
  <c r="I200" i="1" l="1"/>
  <c r="L200" i="1" s="1"/>
  <c r="J200" i="1"/>
  <c r="I201" i="1" l="1"/>
  <c r="L201" i="1" s="1"/>
  <c r="J201" i="1"/>
  <c r="I202" i="1" l="1"/>
  <c r="L202" i="1" s="1"/>
  <c r="J202" i="1"/>
  <c r="I203" i="1" l="1"/>
  <c r="L203" i="1" s="1"/>
  <c r="J203" i="1"/>
  <c r="J204" i="1" l="1"/>
  <c r="I204" i="1" s="1"/>
  <c r="L204" i="1" s="1"/>
  <c r="I205" i="1" l="1"/>
  <c r="L205" i="1" s="1"/>
  <c r="J205" i="1"/>
  <c r="I206" i="1" l="1"/>
  <c r="L206" i="1" s="1"/>
  <c r="J206" i="1"/>
  <c r="I207" i="1" l="1"/>
  <c r="L207" i="1" s="1"/>
  <c r="J207" i="1"/>
  <c r="I208" i="1" l="1"/>
  <c r="L208" i="1" s="1"/>
  <c r="J208" i="1"/>
  <c r="I209" i="1" l="1"/>
  <c r="L209" i="1" s="1"/>
  <c r="J209" i="1"/>
  <c r="I210" i="1" l="1"/>
  <c r="L210" i="1" s="1"/>
  <c r="J210" i="1"/>
  <c r="I211" i="1" l="1"/>
  <c r="L211" i="1" s="1"/>
  <c r="J211" i="1"/>
  <c r="I212" i="1" l="1"/>
  <c r="L212" i="1" s="1"/>
  <c r="J212" i="1"/>
  <c r="I213" i="1" l="1"/>
  <c r="L213" i="1" s="1"/>
  <c r="J213" i="1"/>
  <c r="I214" i="1" l="1"/>
  <c r="L214" i="1" s="1"/>
  <c r="J214" i="1"/>
  <c r="I215" i="1" l="1"/>
  <c r="L215" i="1" s="1"/>
  <c r="J215" i="1"/>
  <c r="J216" i="1" l="1"/>
  <c r="I216" i="1" s="1"/>
  <c r="L216" i="1" s="1"/>
  <c r="I217" i="1" l="1"/>
  <c r="L217" i="1" s="1"/>
  <c r="J217" i="1"/>
  <c r="I218" i="1" l="1"/>
  <c r="L218" i="1" s="1"/>
  <c r="J218" i="1"/>
  <c r="I219" i="1" l="1"/>
  <c r="L219" i="1" s="1"/>
  <c r="J219" i="1"/>
  <c r="I220" i="1" l="1"/>
  <c r="L220" i="1" s="1"/>
  <c r="J220" i="1"/>
  <c r="I221" i="1" l="1"/>
  <c r="L221" i="1" s="1"/>
  <c r="J221" i="1"/>
  <c r="I222" i="1" l="1"/>
  <c r="L222" i="1" s="1"/>
  <c r="J222" i="1"/>
  <c r="I223" i="1" l="1"/>
  <c r="L223" i="1" s="1"/>
  <c r="J223" i="1"/>
  <c r="I224" i="1" l="1"/>
  <c r="L224" i="1" s="1"/>
  <c r="J224" i="1"/>
  <c r="I225" i="1" l="1"/>
  <c r="L225" i="1" s="1"/>
  <c r="J225" i="1"/>
  <c r="I226" i="1" l="1"/>
  <c r="L226" i="1" s="1"/>
  <c r="J226" i="1"/>
  <c r="I227" i="1" l="1"/>
  <c r="L227" i="1" s="1"/>
  <c r="J227" i="1"/>
  <c r="J228" i="1" l="1"/>
  <c r="I228" i="1" s="1"/>
  <c r="L228" i="1" s="1"/>
  <c r="I229" i="1" l="1"/>
  <c r="L229" i="1" s="1"/>
  <c r="J229" i="1"/>
  <c r="I230" i="1" l="1"/>
  <c r="L230" i="1" s="1"/>
  <c r="J230" i="1"/>
  <c r="I231" i="1" l="1"/>
  <c r="L231" i="1" s="1"/>
  <c r="J231" i="1"/>
  <c r="I232" i="1" l="1"/>
  <c r="L232" i="1" s="1"/>
  <c r="J232" i="1"/>
  <c r="I233" i="1" l="1"/>
  <c r="L233" i="1" s="1"/>
  <c r="J233" i="1"/>
  <c r="I234" i="1" l="1"/>
  <c r="L234" i="1" s="1"/>
  <c r="J234" i="1"/>
  <c r="I235" i="1" l="1"/>
  <c r="L235" i="1" s="1"/>
  <c r="J235" i="1"/>
  <c r="I236" i="1" l="1"/>
  <c r="L236" i="1" s="1"/>
  <c r="J236" i="1"/>
  <c r="I237" i="1" l="1"/>
  <c r="L237" i="1" s="1"/>
  <c r="J237" i="1"/>
  <c r="I238" i="1" l="1"/>
  <c r="L238" i="1" s="1"/>
  <c r="J238" i="1"/>
  <c r="I239" i="1" l="1"/>
  <c r="L239" i="1" s="1"/>
  <c r="J239" i="1"/>
  <c r="J240" i="1" l="1"/>
  <c r="I240" i="1" s="1"/>
  <c r="L240" i="1" s="1"/>
  <c r="I241" i="1" l="1"/>
  <c r="L241" i="1" s="1"/>
  <c r="J241" i="1"/>
  <c r="I242" i="1" l="1"/>
  <c r="L242" i="1" s="1"/>
  <c r="J242" i="1"/>
  <c r="I243" i="1" l="1"/>
  <c r="L243" i="1" s="1"/>
  <c r="J243" i="1"/>
  <c r="I244" i="1" l="1"/>
  <c r="L244" i="1" s="1"/>
  <c r="J244" i="1"/>
  <c r="I245" i="1" l="1"/>
  <c r="L245" i="1" s="1"/>
  <c r="J245" i="1"/>
  <c r="I246" i="1" l="1"/>
  <c r="L246" i="1" s="1"/>
  <c r="J246" i="1"/>
  <c r="I247" i="1" l="1"/>
  <c r="L247" i="1" s="1"/>
  <c r="J247" i="1"/>
  <c r="I248" i="1" l="1"/>
  <c r="L248" i="1" s="1"/>
  <c r="J248" i="1"/>
  <c r="I249" i="1" l="1"/>
  <c r="L249" i="1" s="1"/>
  <c r="J249" i="1"/>
  <c r="I250" i="1" l="1"/>
  <c r="L250" i="1" s="1"/>
  <c r="J250" i="1"/>
  <c r="I251" i="1" l="1"/>
  <c r="L251" i="1" s="1"/>
  <c r="J251" i="1"/>
  <c r="J252" i="1" l="1"/>
  <c r="I252" i="1" s="1"/>
  <c r="L252" i="1" s="1"/>
  <c r="I253" i="1" l="1"/>
  <c r="L253" i="1" s="1"/>
  <c r="J253" i="1"/>
  <c r="I254" i="1" l="1"/>
  <c r="L254" i="1" s="1"/>
  <c r="J254" i="1"/>
  <c r="I255" i="1" l="1"/>
  <c r="L255" i="1" s="1"/>
  <c r="J255" i="1"/>
  <c r="I256" i="1" l="1"/>
  <c r="L256" i="1" s="1"/>
  <c r="J256" i="1"/>
  <c r="I257" i="1" l="1"/>
  <c r="L257" i="1" s="1"/>
  <c r="J257" i="1"/>
  <c r="I258" i="1" l="1"/>
  <c r="L258" i="1" s="1"/>
  <c r="J258" i="1"/>
  <c r="I259" i="1" l="1"/>
  <c r="L259" i="1" s="1"/>
  <c r="J259" i="1"/>
  <c r="I260" i="1" l="1"/>
  <c r="L260" i="1" s="1"/>
  <c r="J260" i="1"/>
  <c r="I261" i="1" l="1"/>
  <c r="L261" i="1" s="1"/>
  <c r="J261" i="1"/>
  <c r="I262" i="1" l="1"/>
  <c r="L262" i="1" s="1"/>
  <c r="J262" i="1"/>
  <c r="I263" i="1" l="1"/>
  <c r="L263" i="1" s="1"/>
  <c r="J263" i="1"/>
  <c r="J264" i="1" l="1"/>
  <c r="I264" i="1" s="1"/>
  <c r="L264" i="1" s="1"/>
  <c r="I265" i="1" l="1"/>
  <c r="L265" i="1" s="1"/>
  <c r="J265" i="1"/>
  <c r="I266" i="1" l="1"/>
  <c r="L266" i="1" s="1"/>
  <c r="J266" i="1"/>
  <c r="I267" i="1" l="1"/>
  <c r="L267" i="1" s="1"/>
  <c r="J267" i="1"/>
  <c r="I268" i="1" l="1"/>
  <c r="L268" i="1" s="1"/>
  <c r="J268" i="1"/>
  <c r="I269" i="1" l="1"/>
  <c r="L269" i="1" s="1"/>
  <c r="J269" i="1"/>
  <c r="I270" i="1" l="1"/>
  <c r="L270" i="1" s="1"/>
  <c r="J270" i="1"/>
  <c r="I271" i="1" l="1"/>
  <c r="L271" i="1" s="1"/>
  <c r="J271" i="1"/>
  <c r="I272" i="1" l="1"/>
  <c r="L272" i="1" s="1"/>
  <c r="J272" i="1"/>
  <c r="I273" i="1" l="1"/>
  <c r="L273" i="1" s="1"/>
  <c r="J273" i="1"/>
  <c r="I274" i="1" l="1"/>
  <c r="L274" i="1" s="1"/>
  <c r="J274" i="1"/>
  <c r="I275" i="1" l="1"/>
  <c r="L275" i="1" s="1"/>
  <c r="J275" i="1"/>
  <c r="J276" i="1" l="1"/>
  <c r="I276" i="1" s="1"/>
  <c r="L276" i="1" s="1"/>
  <c r="I277" i="1" l="1"/>
  <c r="L277" i="1" s="1"/>
  <c r="J277" i="1"/>
  <c r="I278" i="1" l="1"/>
  <c r="L278" i="1" s="1"/>
  <c r="J278" i="1"/>
  <c r="I279" i="1" l="1"/>
  <c r="L279" i="1" s="1"/>
  <c r="J279" i="1"/>
  <c r="I280" i="1" l="1"/>
  <c r="L280" i="1" s="1"/>
  <c r="J280" i="1"/>
  <c r="I281" i="1" l="1"/>
  <c r="L281" i="1" s="1"/>
  <c r="J281" i="1"/>
  <c r="I282" i="1" l="1"/>
  <c r="L282" i="1" s="1"/>
  <c r="J282" i="1"/>
  <c r="I283" i="1" l="1"/>
  <c r="L283" i="1" s="1"/>
  <c r="J283" i="1"/>
  <c r="I284" i="1" l="1"/>
  <c r="L284" i="1" s="1"/>
  <c r="J284" i="1"/>
  <c r="I285" i="1" l="1"/>
  <c r="L285" i="1" s="1"/>
  <c r="J285" i="1"/>
  <c r="I286" i="1" l="1"/>
  <c r="L286" i="1" s="1"/>
  <c r="J286" i="1"/>
  <c r="I287" i="1" l="1"/>
  <c r="L287" i="1" s="1"/>
  <c r="J287" i="1"/>
  <c r="J288" i="1" l="1"/>
  <c r="I288" i="1" s="1"/>
  <c r="L288" i="1" s="1"/>
  <c r="I289" i="1" l="1"/>
  <c r="L289" i="1" s="1"/>
  <c r="J289" i="1"/>
  <c r="I290" i="1" l="1"/>
  <c r="L290" i="1" s="1"/>
  <c r="J290" i="1"/>
  <c r="I291" i="1" l="1"/>
  <c r="L291" i="1" s="1"/>
  <c r="J291" i="1"/>
  <c r="I292" i="1" l="1"/>
  <c r="L292" i="1" s="1"/>
  <c r="J292" i="1"/>
  <c r="I293" i="1" l="1"/>
  <c r="L293" i="1" s="1"/>
  <c r="J293" i="1"/>
  <c r="I294" i="1" l="1"/>
  <c r="L294" i="1" s="1"/>
  <c r="J294" i="1"/>
  <c r="I295" i="1" l="1"/>
  <c r="L295" i="1" s="1"/>
  <c r="J295" i="1"/>
  <c r="I296" i="1" l="1"/>
  <c r="L296" i="1" s="1"/>
  <c r="J296" i="1"/>
  <c r="I297" i="1" l="1"/>
  <c r="L297" i="1" s="1"/>
  <c r="J297" i="1"/>
  <c r="I298" i="1" l="1"/>
  <c r="L298" i="1" s="1"/>
  <c r="J298" i="1"/>
  <c r="I299" i="1" l="1"/>
  <c r="L299" i="1" s="1"/>
  <c r="J299" i="1"/>
  <c r="J300" i="1" l="1"/>
  <c r="I300" i="1" s="1"/>
  <c r="L300" i="1" s="1"/>
  <c r="I301" i="1" l="1"/>
  <c r="L301" i="1" s="1"/>
  <c r="J301" i="1"/>
  <c r="I302" i="1" l="1"/>
  <c r="L302" i="1" s="1"/>
  <c r="J302" i="1"/>
  <c r="I303" i="1" l="1"/>
  <c r="L303" i="1" s="1"/>
  <c r="J303" i="1"/>
  <c r="I304" i="1" l="1"/>
  <c r="L304" i="1" s="1"/>
  <c r="J304" i="1"/>
  <c r="I305" i="1" l="1"/>
  <c r="L305" i="1" s="1"/>
  <c r="J305" i="1"/>
  <c r="I306" i="1" l="1"/>
  <c r="L306" i="1" s="1"/>
  <c r="J306" i="1"/>
  <c r="I307" i="1" l="1"/>
  <c r="L307" i="1" s="1"/>
  <c r="J307" i="1"/>
  <c r="I308" i="1" l="1"/>
  <c r="L308" i="1" s="1"/>
  <c r="J308" i="1"/>
  <c r="I309" i="1" l="1"/>
  <c r="L309" i="1" s="1"/>
  <c r="J309" i="1"/>
  <c r="I310" i="1" l="1"/>
  <c r="L310" i="1" s="1"/>
  <c r="J310" i="1"/>
  <c r="I311" i="1" l="1"/>
  <c r="L311" i="1" s="1"/>
  <c r="J311" i="1"/>
  <c r="J312" i="1" l="1"/>
  <c r="I312" i="1" s="1"/>
  <c r="L312" i="1" s="1"/>
  <c r="I313" i="1" l="1"/>
  <c r="L313" i="1" s="1"/>
  <c r="J313" i="1"/>
  <c r="I314" i="1" l="1"/>
  <c r="L314" i="1" s="1"/>
  <c r="J314" i="1"/>
  <c r="I315" i="1" l="1"/>
  <c r="L315" i="1" s="1"/>
  <c r="J315" i="1"/>
  <c r="I316" i="1" l="1"/>
  <c r="L316" i="1" s="1"/>
  <c r="J316" i="1"/>
  <c r="I317" i="1" l="1"/>
  <c r="L317" i="1" s="1"/>
  <c r="J317" i="1"/>
  <c r="I318" i="1" l="1"/>
  <c r="L318" i="1" s="1"/>
  <c r="J318" i="1"/>
  <c r="I319" i="1" l="1"/>
  <c r="L319" i="1" s="1"/>
  <c r="J319" i="1"/>
  <c r="I320" i="1" l="1"/>
  <c r="L320" i="1" s="1"/>
  <c r="J320" i="1"/>
  <c r="I321" i="1" l="1"/>
  <c r="L321" i="1" s="1"/>
  <c r="J321" i="1"/>
  <c r="I322" i="1" l="1"/>
  <c r="L322" i="1" s="1"/>
  <c r="J322" i="1"/>
  <c r="I323" i="1" l="1"/>
  <c r="L323" i="1" s="1"/>
  <c r="J323" i="1"/>
  <c r="J324" i="1" l="1"/>
  <c r="I324" i="1" s="1"/>
  <c r="L324" i="1" s="1"/>
  <c r="I325" i="1" l="1"/>
  <c r="L325" i="1" s="1"/>
  <c r="J325" i="1"/>
  <c r="I326" i="1" l="1"/>
  <c r="L326" i="1" s="1"/>
  <c r="J326" i="1"/>
  <c r="I327" i="1" l="1"/>
  <c r="L327" i="1" s="1"/>
  <c r="J327" i="1"/>
  <c r="I328" i="1" l="1"/>
  <c r="L328" i="1" s="1"/>
  <c r="J328" i="1"/>
  <c r="I329" i="1" l="1"/>
  <c r="L329" i="1" s="1"/>
  <c r="J329" i="1"/>
  <c r="I330" i="1" l="1"/>
  <c r="L330" i="1" s="1"/>
  <c r="J330" i="1"/>
  <c r="I331" i="1" l="1"/>
  <c r="L331" i="1" s="1"/>
  <c r="J331" i="1"/>
  <c r="I332" i="1" l="1"/>
  <c r="L332" i="1" s="1"/>
  <c r="J332" i="1"/>
  <c r="I333" i="1" l="1"/>
  <c r="L333" i="1" s="1"/>
  <c r="J333" i="1"/>
  <c r="I334" i="1" l="1"/>
  <c r="L334" i="1" s="1"/>
  <c r="J334" i="1"/>
  <c r="I335" i="1" l="1"/>
  <c r="L335" i="1" s="1"/>
  <c r="J335" i="1"/>
  <c r="J336" i="1" l="1"/>
  <c r="I336" i="1" s="1"/>
  <c r="L336" i="1" s="1"/>
  <c r="I337" i="1" l="1"/>
  <c r="L337" i="1" s="1"/>
  <c r="J337" i="1"/>
  <c r="I338" i="1" l="1"/>
  <c r="L338" i="1" s="1"/>
  <c r="J338" i="1"/>
  <c r="I339" i="1" l="1"/>
  <c r="L339" i="1" s="1"/>
  <c r="J339" i="1"/>
  <c r="I340" i="1" l="1"/>
  <c r="L340" i="1" s="1"/>
  <c r="J340" i="1"/>
  <c r="I341" i="1" l="1"/>
  <c r="L341" i="1" s="1"/>
  <c r="J341" i="1"/>
  <c r="I342" i="1" l="1"/>
  <c r="L342" i="1" s="1"/>
  <c r="J342" i="1"/>
  <c r="I343" i="1" l="1"/>
  <c r="L343" i="1" s="1"/>
  <c r="J343" i="1"/>
  <c r="I344" i="1" l="1"/>
  <c r="L344" i="1" s="1"/>
  <c r="J344" i="1"/>
  <c r="I345" i="1" l="1"/>
  <c r="L345" i="1" s="1"/>
  <c r="J345" i="1"/>
  <c r="I346" i="1" l="1"/>
  <c r="L346" i="1" s="1"/>
  <c r="J346" i="1"/>
  <c r="I347" i="1" l="1"/>
  <c r="L347" i="1" s="1"/>
  <c r="J347" i="1"/>
  <c r="J348" i="1" l="1"/>
  <c r="I348" i="1" s="1"/>
  <c r="L348" i="1" s="1"/>
  <c r="I349" i="1" l="1"/>
  <c r="L349" i="1" s="1"/>
  <c r="J349" i="1"/>
  <c r="I350" i="1" l="1"/>
  <c r="L350" i="1" s="1"/>
  <c r="J350" i="1"/>
  <c r="I351" i="1" l="1"/>
  <c r="L351" i="1" s="1"/>
  <c r="J351" i="1"/>
  <c r="I352" i="1" l="1"/>
  <c r="L352" i="1" s="1"/>
  <c r="J352" i="1"/>
  <c r="I353" i="1" l="1"/>
  <c r="L353" i="1" s="1"/>
  <c r="J353" i="1"/>
  <c r="I354" i="1" l="1"/>
  <c r="L354" i="1" s="1"/>
  <c r="J354" i="1"/>
  <c r="I355" i="1" l="1"/>
  <c r="L355" i="1" s="1"/>
  <c r="J355" i="1"/>
  <c r="I356" i="1" l="1"/>
  <c r="L356" i="1" s="1"/>
  <c r="J356" i="1"/>
  <c r="I357" i="1" l="1"/>
  <c r="L357" i="1" s="1"/>
  <c r="J357" i="1"/>
  <c r="I358" i="1" l="1"/>
  <c r="L358" i="1" s="1"/>
  <c r="J358" i="1"/>
  <c r="I359" i="1" l="1"/>
  <c r="L359" i="1" s="1"/>
  <c r="J359" i="1"/>
  <c r="J360" i="1" l="1"/>
  <c r="I360" i="1" s="1"/>
  <c r="L360" i="1" s="1"/>
  <c r="I361" i="1" l="1"/>
  <c r="L361" i="1" s="1"/>
  <c r="J361" i="1"/>
  <c r="I362" i="1" l="1"/>
  <c r="L362" i="1" s="1"/>
  <c r="J362" i="1"/>
  <c r="I363" i="1" l="1"/>
  <c r="L363" i="1" s="1"/>
  <c r="J363" i="1"/>
  <c r="I364" i="1" l="1"/>
  <c r="L364" i="1" s="1"/>
  <c r="J364" i="1"/>
  <c r="I365" i="1" l="1"/>
  <c r="L365" i="1" s="1"/>
  <c r="J365" i="1"/>
  <c r="I366" i="1" l="1"/>
  <c r="L366" i="1" s="1"/>
  <c r="J366" i="1"/>
  <c r="I367" i="1" l="1"/>
  <c r="L367" i="1" s="1"/>
  <c r="J367" i="1"/>
  <c r="I368" i="1" l="1"/>
  <c r="L368" i="1" s="1"/>
  <c r="J368" i="1"/>
  <c r="I369" i="1" l="1"/>
  <c r="L369" i="1" s="1"/>
  <c r="J369" i="1"/>
  <c r="I370" i="1" l="1"/>
  <c r="L370" i="1" s="1"/>
  <c r="J370" i="1"/>
  <c r="I371" i="1" l="1"/>
  <c r="L371" i="1" s="1"/>
  <c r="J371" i="1"/>
  <c r="J372" i="1" l="1"/>
  <c r="I372" i="1" s="1"/>
  <c r="L372" i="1" s="1"/>
  <c r="I373" i="1" l="1"/>
  <c r="L373" i="1" s="1"/>
  <c r="J373" i="1"/>
  <c r="I374" i="1" l="1"/>
  <c r="L374" i="1" s="1"/>
  <c r="J374" i="1"/>
  <c r="I375" i="1" l="1"/>
  <c r="L375" i="1" s="1"/>
  <c r="J375" i="1"/>
  <c r="I376" i="1" l="1"/>
  <c r="L376" i="1" s="1"/>
  <c r="J376" i="1"/>
  <c r="I377" i="1" l="1"/>
  <c r="L377" i="1" s="1"/>
  <c r="J377" i="1"/>
  <c r="I378" i="1" l="1"/>
  <c r="L378" i="1" s="1"/>
  <c r="J378" i="1"/>
  <c r="I379" i="1" l="1"/>
  <c r="L379" i="1" s="1"/>
  <c r="J379" i="1"/>
  <c r="I380" i="1" l="1"/>
  <c r="L380" i="1" s="1"/>
  <c r="J380" i="1"/>
  <c r="I381" i="1" l="1"/>
  <c r="L381" i="1" s="1"/>
  <c r="J381" i="1"/>
  <c r="I382" i="1" l="1"/>
  <c r="L382" i="1" s="1"/>
  <c r="J382" i="1"/>
  <c r="I383" i="1" l="1"/>
  <c r="L383" i="1" s="1"/>
  <c r="J383" i="1"/>
  <c r="J384" i="1" l="1"/>
  <c r="I384" i="1" s="1"/>
  <c r="L384" i="1" s="1"/>
  <c r="I385" i="1" l="1"/>
  <c r="L385" i="1" s="1"/>
  <c r="J385" i="1"/>
  <c r="I386" i="1" l="1"/>
  <c r="L386" i="1" s="1"/>
  <c r="J386" i="1"/>
  <c r="I387" i="1" l="1"/>
  <c r="L387" i="1" s="1"/>
  <c r="J387" i="1"/>
  <c r="I388" i="1" l="1"/>
  <c r="L388" i="1" s="1"/>
  <c r="J388" i="1"/>
  <c r="I389" i="1" l="1"/>
  <c r="L389" i="1" s="1"/>
  <c r="J389" i="1"/>
  <c r="I390" i="1" l="1"/>
  <c r="L390" i="1" s="1"/>
  <c r="J390" i="1"/>
  <c r="I391" i="1" l="1"/>
  <c r="L391" i="1" s="1"/>
  <c r="J391" i="1"/>
  <c r="I392" i="1" l="1"/>
  <c r="L392" i="1" s="1"/>
  <c r="J392" i="1"/>
  <c r="I393" i="1" l="1"/>
  <c r="L393" i="1" s="1"/>
  <c r="J393" i="1"/>
  <c r="I394" i="1" l="1"/>
  <c r="L394" i="1" s="1"/>
  <c r="J394" i="1"/>
  <c r="I395" i="1" l="1"/>
  <c r="L395" i="1" s="1"/>
  <c r="J395" i="1"/>
  <c r="J396" i="1" l="1"/>
  <c r="I396" i="1" s="1"/>
  <c r="L396" i="1" s="1"/>
  <c r="I397" i="1" l="1"/>
  <c r="L397" i="1" s="1"/>
  <c r="J397" i="1"/>
  <c r="I398" i="1" l="1"/>
  <c r="L398" i="1" s="1"/>
  <c r="J398" i="1"/>
  <c r="I399" i="1" l="1"/>
  <c r="L399" i="1" s="1"/>
  <c r="J399" i="1"/>
  <c r="I400" i="1" l="1"/>
  <c r="L400" i="1" s="1"/>
  <c r="J400" i="1"/>
  <c r="I401" i="1" l="1"/>
  <c r="L401" i="1" s="1"/>
  <c r="J401" i="1"/>
  <c r="I402" i="1" l="1"/>
  <c r="L402" i="1" s="1"/>
  <c r="J402" i="1"/>
  <c r="I403" i="1" l="1"/>
  <c r="L403" i="1" s="1"/>
  <c r="J403" i="1"/>
  <c r="I404" i="1" l="1"/>
  <c r="L404" i="1" s="1"/>
  <c r="J404" i="1"/>
  <c r="I405" i="1" l="1"/>
  <c r="L405" i="1" s="1"/>
  <c r="J405" i="1"/>
  <c r="I406" i="1" l="1"/>
  <c r="L406" i="1" s="1"/>
  <c r="J406" i="1"/>
  <c r="I407" i="1" l="1"/>
  <c r="L407" i="1" s="1"/>
  <c r="J407" i="1"/>
  <c r="J408" i="1" l="1"/>
  <c r="I408" i="1" s="1"/>
  <c r="L408" i="1" s="1"/>
  <c r="I409" i="1" l="1"/>
  <c r="L409" i="1" s="1"/>
  <c r="J409" i="1"/>
  <c r="I410" i="1" l="1"/>
  <c r="L410" i="1" s="1"/>
  <c r="J410" i="1"/>
  <c r="I411" i="1" l="1"/>
  <c r="L411" i="1" s="1"/>
  <c r="J411" i="1"/>
  <c r="I412" i="1" l="1"/>
  <c r="L412" i="1" s="1"/>
  <c r="J412" i="1"/>
  <c r="I413" i="1" l="1"/>
  <c r="L413" i="1" s="1"/>
  <c r="J413" i="1"/>
  <c r="I414" i="1" l="1"/>
  <c r="L414" i="1" s="1"/>
  <c r="J414" i="1"/>
  <c r="I415" i="1" l="1"/>
  <c r="L415" i="1" s="1"/>
  <c r="J415" i="1"/>
  <c r="I416" i="1" l="1"/>
  <c r="L416" i="1" s="1"/>
  <c r="J416" i="1"/>
  <c r="I417" i="1" l="1"/>
  <c r="L417" i="1" s="1"/>
  <c r="J417" i="1"/>
  <c r="I418" i="1" l="1"/>
  <c r="L418" i="1" s="1"/>
  <c r="J418" i="1"/>
  <c r="I419" i="1" l="1"/>
  <c r="L419" i="1" s="1"/>
  <c r="J419" i="1"/>
  <c r="J420" i="1" l="1"/>
  <c r="I420" i="1" s="1"/>
  <c r="L420" i="1" l="1"/>
  <c r="J421" i="1"/>
  <c r="I421" i="1"/>
  <c r="L421" i="1" l="1"/>
  <c r="J422" i="1"/>
  <c r="I422" i="1"/>
  <c r="L422" i="1" l="1"/>
  <c r="J423" i="1"/>
  <c r="I423" i="1"/>
  <c r="L423" i="1" l="1"/>
  <c r="J424" i="1"/>
  <c r="I424" i="1"/>
  <c r="L424" i="1" l="1"/>
  <c r="J425" i="1"/>
  <c r="I425" i="1"/>
  <c r="L425" i="1" l="1"/>
  <c r="J426" i="1"/>
  <c r="I426" i="1"/>
  <c r="L426" i="1" l="1"/>
  <c r="J427" i="1"/>
  <c r="I427" i="1"/>
  <c r="L427" i="1" l="1"/>
  <c r="J428" i="1"/>
  <c r="I428" i="1"/>
  <c r="L428" i="1" l="1"/>
  <c r="J429" i="1"/>
  <c r="I429" i="1"/>
  <c r="L429" i="1" l="1"/>
  <c r="J430" i="1"/>
  <c r="I430" i="1"/>
  <c r="L430" i="1" l="1"/>
  <c r="J431" i="1"/>
  <c r="I431" i="1"/>
  <c r="L431" i="1" l="1"/>
  <c r="J432" i="1"/>
  <c r="I432" i="1"/>
  <c r="L432" i="1" s="1"/>
</calcChain>
</file>

<file path=xl/sharedStrings.xml><?xml version="1.0" encoding="utf-8"?>
<sst xmlns="http://schemas.openxmlformats.org/spreadsheetml/2006/main" count="43" uniqueCount="42">
  <si>
    <t>Current Salary (Basic + DA)</t>
  </si>
  <si>
    <t>EPF Calculator</t>
  </si>
  <si>
    <t>Minimum Salary for EPF</t>
  </si>
  <si>
    <t xml:space="preserve">Employee Contribution </t>
  </si>
  <si>
    <t>Employer Contribution</t>
  </si>
  <si>
    <t>Interest Rate on EPF</t>
  </si>
  <si>
    <t>Is the EPF Calculated on minimum salary?</t>
  </si>
  <si>
    <t>Yes</t>
  </si>
  <si>
    <t>No</t>
  </si>
  <si>
    <t>Monthly Salary</t>
  </si>
  <si>
    <t>EPS</t>
  </si>
  <si>
    <t>Employer's Contribution</t>
  </si>
  <si>
    <t>Month</t>
  </si>
  <si>
    <t xml:space="preserve">  EPF</t>
  </si>
  <si>
    <t xml:space="preserve">  EPS</t>
  </si>
  <si>
    <t>Year</t>
  </si>
  <si>
    <t>Interest Bearing Contribution
(EPF1 + EPF2)</t>
  </si>
  <si>
    <t>EPF 2</t>
  </si>
  <si>
    <r>
      <t xml:space="preserve">Employee's Contribution
</t>
    </r>
    <r>
      <rPr>
        <b/>
        <sz val="14"/>
        <color theme="0"/>
        <rFont val="Calibri (Body)"/>
      </rPr>
      <t>(EPF 1)</t>
    </r>
  </si>
  <si>
    <t>Interest Accrued
@ Start of Month</t>
  </si>
  <si>
    <t>Total Corpus
@ End of Month
(CEPF + CEPS)</t>
  </si>
  <si>
    <t>Cumulative EPF 
@ End of Month
(CEPF)</t>
  </si>
  <si>
    <t>Cumulative EPS
@ End of Month
(CEPS)</t>
  </si>
  <si>
    <t>Assumptions</t>
  </si>
  <si>
    <t xml:space="preserve">       Change only if different from default options</t>
  </si>
  <si>
    <t>Select "Yes" if EPF calculated on Minimum Salary,
"No" if EPF calculated on Full Salary</t>
  </si>
  <si>
    <t>Results</t>
  </si>
  <si>
    <t>By AssetYogi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</si>
  <si>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</si>
  <si>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</si>
  <si>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</si>
  <si>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</si>
  <si>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</si>
  <si>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</si>
  <si>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</si>
  <si>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</si>
  <si>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</si>
  <si>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</si>
  <si>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Present Age (Yrs)</t>
  </si>
  <si>
    <t>Retirement Age (Yrs)</t>
  </si>
  <si>
    <t>Expected Annual Increase in Salary (%)</t>
  </si>
  <si>
    <t>In case, Monthly Salary (C ) &gt; Minimum Salary (E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</si>
</sst>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₹&quot;\ #,##0.00"/>
    <numFmt numFmtId="165" formatCode="&quot;₹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 (Body)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3119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4" fillId="10" borderId="0" xfId="0" applyFont="1" applyFill="1" applyProtection="1">
      <protection locked="0"/>
    </xf>
    <xf numFmtId="164" fontId="4" fillId="10" borderId="0" xfId="0" applyNumberFormat="1" applyFont="1" applyFill="1" applyProtection="1">
      <protection locked="0"/>
    </xf>
    <xf numFmtId="10" fontId="4" fillId="10" borderId="0" xfId="0" applyNumberFormat="1" applyFont="1" applyFill="1" applyProtection="1">
      <protection locked="0"/>
    </xf>
    <xf numFmtId="164" fontId="4" fillId="11" borderId="0" xfId="0" applyNumberFormat="1" applyFont="1" applyFill="1" applyProtection="1">
      <protection locked="0"/>
    </xf>
    <xf numFmtId="10" fontId="4" fillId="11" borderId="0" xfId="0" applyNumberFormat="1" applyFont="1" applyFill="1" applyProtection="1">
      <protection locked="0"/>
    </xf>
    <xf numFmtId="0" fontId="5" fillId="10" borderId="0" xfId="0" applyFont="1" applyFill="1" applyAlignment="1" applyProtection="1">
      <alignment horizontal="center" vertical="center"/>
      <protection locked="0"/>
    </xf>
    <xf numFmtId="0" fontId="4" fillId="0" borderId="0" xfId="0" applyFont="1" applyProtection="1">
      <protection hidden="1"/>
    </xf>
    <xf numFmtId="0" fontId="8" fillId="2" borderId="0" xfId="0" applyFont="1" applyFill="1" applyProtection="1">
      <protection hidden="1"/>
    </xf>
    <xf numFmtId="0" fontId="9" fillId="2" borderId="0" xfId="0" applyFont="1" applyFill="1" applyProtection="1">
      <protection hidden="1"/>
    </xf>
    <xf numFmtId="0" fontId="10" fillId="2" borderId="0" xfId="0" applyFont="1" applyFill="1" applyProtection="1">
      <protection hidden="1"/>
    </xf>
    <xf numFmtId="0" fontId="10" fillId="0" borderId="0" xfId="0" applyFont="1" applyProtection="1">
      <protection hidden="1"/>
    </xf>
    <xf numFmtId="0" fontId="5" fillId="12" borderId="0" xfId="0" applyFont="1" applyFill="1" applyProtection="1">
      <protection hidden="1"/>
    </xf>
    <xf numFmtId="0" fontId="3" fillId="12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wrapText="1"/>
      <protection hidden="1"/>
    </xf>
    <xf numFmtId="0" fontId="3" fillId="13" borderId="0" xfId="0" applyFont="1" applyFill="1" applyProtection="1">
      <protection hidden="1"/>
    </xf>
    <xf numFmtId="0" fontId="3" fillId="13" borderId="0" xfId="0" applyFont="1" applyFill="1" applyAlignment="1" applyProtection="1">
      <alignment wrapText="1"/>
      <protection hidden="1"/>
    </xf>
    <xf numFmtId="0" fontId="3" fillId="13" borderId="0" xfId="0" applyFont="1" applyFill="1" applyAlignment="1" applyProtection="1">
      <alignment horizontal="center" vertical="center"/>
      <protection hidden="1"/>
    </xf>
    <xf numFmtId="0" fontId="3" fillId="2" borderId="0" xfId="0" applyFont="1" applyFill="1" applyAlignment="1" applyProtection="1">
      <alignment horizontal="center" vertical="center"/>
      <protection hidden="1"/>
    </xf>
    <xf numFmtId="0" fontId="3" fillId="2" borderId="0" xfId="0" applyFont="1" applyFill="1" applyAlignment="1" applyProtection="1">
      <alignment horizontal="center" vertical="center" wrapText="1"/>
      <protection hidden="1"/>
    </xf>
    <xf numFmtId="0" fontId="3" fillId="6" borderId="0" xfId="0" applyFont="1" applyFill="1" applyAlignment="1" applyProtection="1">
      <alignment horizontal="center" vertical="center" wrapText="1"/>
      <protection hidden="1"/>
    </xf>
    <xf numFmtId="0" fontId="3" fillId="5" borderId="0" xfId="0" applyFont="1" applyFill="1" applyAlignment="1" applyProtection="1">
      <alignment horizontal="center" vertical="center" wrapText="1"/>
      <protection hidden="1"/>
    </xf>
    <xf numFmtId="0" fontId="3" fillId="7" borderId="0" xfId="0" applyFont="1" applyFill="1" applyAlignment="1" applyProtection="1">
      <alignment horizontal="center" vertical="center" wrapText="1"/>
      <protection hidden="1"/>
    </xf>
    <xf numFmtId="0" fontId="3" fillId="2" borderId="0" xfId="0" applyFont="1" applyFill="1" applyAlignment="1" applyProtection="1">
      <alignment horizontal="center" vertical="center"/>
      <protection hidden="1"/>
    </xf>
    <xf numFmtId="164" fontId="4" fillId="0" borderId="0" xfId="0" applyNumberFormat="1" applyFont="1" applyAlignment="1" applyProtection="1">
      <alignment horizontal="center" vertical="center"/>
      <protection hidden="1"/>
    </xf>
    <xf numFmtId="164" fontId="4" fillId="3" borderId="0" xfId="0" applyNumberFormat="1" applyFont="1" applyFill="1" applyAlignment="1" applyProtection="1">
      <alignment horizontal="center" vertical="center"/>
      <protection hidden="1"/>
    </xf>
    <xf numFmtId="164" fontId="4" fillId="4" borderId="0" xfId="0" applyNumberFormat="1" applyFont="1" applyFill="1" applyAlignment="1" applyProtection="1">
      <alignment horizontal="center" vertical="center"/>
      <protection hidden="1"/>
    </xf>
    <xf numFmtId="165" fontId="4" fillId="8" borderId="0" xfId="0" applyNumberFormat="1" applyFont="1" applyFill="1" applyProtection="1">
      <protection hidden="1"/>
    </xf>
    <xf numFmtId="0" fontId="5" fillId="0" borderId="0" xfId="0" applyFont="1" applyAlignment="1" applyProtection="1">
      <alignment horizontal="center" vertical="center"/>
      <protection hidden="1"/>
    </xf>
    <xf numFmtId="164" fontId="5" fillId="0" borderId="0" xfId="0" applyNumberFormat="1" applyFont="1" applyAlignment="1" applyProtection="1">
      <alignment horizontal="center" vertical="center"/>
      <protection hidden="1"/>
    </xf>
    <xf numFmtId="164" fontId="5" fillId="3" borderId="0" xfId="0" applyNumberFormat="1" applyFont="1" applyFill="1" applyAlignment="1" applyProtection="1">
      <alignment horizontal="center" vertical="center"/>
      <protection hidden="1"/>
    </xf>
    <xf numFmtId="164" fontId="5" fillId="4" borderId="0" xfId="0" applyNumberFormat="1" applyFont="1" applyFill="1" applyAlignment="1" applyProtection="1">
      <alignment horizontal="center" vertical="center"/>
      <protection hidden="1"/>
    </xf>
    <xf numFmtId="165" fontId="3" fillId="9" borderId="0" xfId="0" applyNumberFormat="1" applyFont="1" applyFill="1" applyProtection="1">
      <protection hidden="1"/>
    </xf>
    <xf numFmtId="164" fontId="4" fillId="0" borderId="0" xfId="0" applyNumberFormat="1" applyFont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6E4FF"/>
      <color rgb="FF3119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34635</xdr:colOff>
      <xdr:row>9</xdr:row>
      <xdr:rowOff>13854</xdr:rowOff>
    </xdr:from>
    <xdr:to>
      <xdr:col>6</xdr:col>
      <xdr:colOff>97692</xdr:colOff>
      <xdr:row>14</xdr:row>
      <xdr:rowOff>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45F774E3-A027-C542-8CF8-43BE9946F3DB}"/>
            </a:ext>
          </a:extLst>
        </xdr:cNvPr>
        <xdr:cNvSpPr/>
      </xdr:nvSpPr>
      <xdr:spPr>
        <a:xfrm>
          <a:off x="5661712" y="1616008"/>
          <a:ext cx="63057" cy="1207300"/>
        </a:xfrm>
        <a:prstGeom prst="righ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F07B-FF38-49E1-B21F-A472303F4EB3}">
  <dimension ref="A1:L601"/>
  <sheetViews>
    <sheetView showGridLines="0" tabSelected="1" zoomScale="130" zoomScaleNormal="130" workbookViewId="0">
      <pane ySplit="2" topLeftCell="A3" activePane="bottomLeft" state="frozen"/>
      <selection pane="bottomLeft" activeCell="F15" sqref="F15"/>
    </sheetView>
  </sheetViews>
  <sheetFormatPr baseColWidth="10" defaultColWidth="8.83203125" defaultRowHeight="19" x14ac:dyDescent="0.25"/>
  <cols>
    <col min="1" max="1" width="1.5" style="10" customWidth="1"/>
    <col min="2" max="2" width="8.5" style="10" customWidth="1"/>
    <col min="3" max="3" width="12" style="10" customWidth="1"/>
    <col min="4" max="4" width="16.1640625" style="10" customWidth="1"/>
    <col min="5" max="7" width="15.83203125" style="10" customWidth="1"/>
    <col min="8" max="8" width="16.83203125" style="10" customWidth="1"/>
    <col min="9" max="9" width="19.6640625" style="10" customWidth="1"/>
    <col min="10" max="11" width="18.83203125" style="10" customWidth="1"/>
    <col min="12" max="12" width="17.1640625" style="10" customWidth="1"/>
    <col min="13" max="16384" width="8.83203125" style="10"/>
  </cols>
  <sheetData>
    <row r="1" spans="1:12" ht="7" customHeight="1" x14ac:dyDescent="0.25"/>
    <row r="2" spans="1:12" s="14" customFormat="1" ht="21" x14ac:dyDescent="0.25">
      <c r="A2" s="11" t="s">
        <v>1</v>
      </c>
      <c r="B2" s="12"/>
      <c r="C2" s="12"/>
      <c r="D2" s="12"/>
      <c r="E2" s="13"/>
      <c r="F2" s="13"/>
      <c r="G2" s="13"/>
      <c r="H2" s="13"/>
      <c r="I2" s="13"/>
      <c r="J2" s="13"/>
      <c r="K2" s="13"/>
      <c r="L2" s="12" t="s">
        <v>27</v>
      </c>
    </row>
    <row r="3" spans="1:12" ht="5.5" customHeight="1" x14ac:dyDescent="0.25"/>
    <row r="4" spans="1:12" s="17" customFormat="1" ht="19" customHeight="1" x14ac:dyDescent="0.25">
      <c r="A4" s="15"/>
      <c r="B4" s="16" t="s">
        <v>23</v>
      </c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5" customHeight="1" x14ac:dyDescent="0.25"/>
    <row r="6" spans="1:12" x14ac:dyDescent="0.25">
      <c r="B6" s="18" t="s">
        <v>28</v>
      </c>
      <c r="C6" s="19" t="s">
        <v>38</v>
      </c>
      <c r="D6" s="19"/>
      <c r="E6" s="19"/>
      <c r="F6" s="4">
        <v>24</v>
      </c>
    </row>
    <row r="7" spans="1:12" x14ac:dyDescent="0.25">
      <c r="B7" s="18" t="s">
        <v>29</v>
      </c>
      <c r="C7" s="19" t="s">
        <v>39</v>
      </c>
      <c r="D7" s="19"/>
      <c r="E7" s="19"/>
      <c r="F7" s="4">
        <v>58</v>
      </c>
    </row>
    <row r="8" spans="1:12" x14ac:dyDescent="0.25">
      <c r="B8" s="18" t="s">
        <v>30</v>
      </c>
      <c r="C8" s="19" t="s">
        <v>0</v>
      </c>
      <c r="D8" s="19"/>
      <c r="E8" s="20"/>
      <c r="F8" s="5">
        <v>30000</v>
      </c>
    </row>
    <row r="9" spans="1:12" x14ac:dyDescent="0.25">
      <c r="B9" s="18" t="s">
        <v>31</v>
      </c>
      <c r="C9" s="19" t="s">
        <v>40</v>
      </c>
      <c r="D9" s="19"/>
      <c r="E9" s="19"/>
      <c r="F9" s="6">
        <v>0.1</v>
      </c>
    </row>
    <row r="10" spans="1:12" x14ac:dyDescent="0.25">
      <c r="B10" s="18" t="s">
        <v>32</v>
      </c>
      <c r="C10" s="19" t="s">
        <v>2</v>
      </c>
      <c r="D10" s="19"/>
      <c r="E10" s="20"/>
      <c r="F10" s="7">
        <v>15000</v>
      </c>
      <c r="G10" s="2" t="s">
        <v>24</v>
      </c>
      <c r="H10" s="2"/>
      <c r="I10" s="2"/>
      <c r="J10" s="2"/>
      <c r="K10" s="2"/>
    </row>
    <row r="11" spans="1:12" x14ac:dyDescent="0.25">
      <c r="B11" s="18" t="s">
        <v>33</v>
      </c>
      <c r="C11" s="19" t="s">
        <v>3</v>
      </c>
      <c r="D11" s="19"/>
      <c r="E11" s="20"/>
      <c r="F11" s="8">
        <v>0.12</v>
      </c>
      <c r="G11" s="2"/>
      <c r="H11" s="2"/>
      <c r="I11" s="2"/>
      <c r="J11" s="2"/>
      <c r="K11" s="2"/>
    </row>
    <row r="12" spans="1:12" x14ac:dyDescent="0.25">
      <c r="B12" s="18"/>
      <c r="C12" s="19" t="s">
        <v>4</v>
      </c>
      <c r="D12" s="19"/>
      <c r="E12" s="20"/>
      <c r="F12" s="8"/>
      <c r="G12" s="2"/>
      <c r="H12" s="2"/>
      <c r="I12" s="2"/>
      <c r="J12" s="2"/>
      <c r="K12" s="2"/>
    </row>
    <row r="13" spans="1:12" x14ac:dyDescent="0.25">
      <c r="B13" s="18" t="s">
        <v>34</v>
      </c>
      <c r="C13" s="19" t="s">
        <v>13</v>
      </c>
      <c r="D13" s="19"/>
      <c r="E13" s="20"/>
      <c r="F13" s="8">
        <v>3.6700000000000003E-2</v>
      </c>
      <c r="G13" s="2"/>
      <c r="H13" s="2"/>
      <c r="I13" s="2"/>
      <c r="J13" s="2"/>
      <c r="K13" s="2"/>
    </row>
    <row r="14" spans="1:12" x14ac:dyDescent="0.25">
      <c r="B14" s="18" t="s">
        <v>35</v>
      </c>
      <c r="C14" s="19" t="s">
        <v>14</v>
      </c>
      <c r="D14" s="19"/>
      <c r="E14" s="20"/>
      <c r="F14" s="8">
        <v>8.3299999999999999E-2</v>
      </c>
      <c r="G14" s="2"/>
      <c r="H14" s="2"/>
      <c r="I14" s="2"/>
      <c r="J14" s="2"/>
      <c r="K14" s="2"/>
    </row>
    <row r="15" spans="1:12" x14ac:dyDescent="0.25">
      <c r="B15" s="18" t="s">
        <v>36</v>
      </c>
      <c r="C15" s="19" t="s">
        <v>5</v>
      </c>
      <c r="D15" s="19"/>
      <c r="E15" s="20"/>
      <c r="F15" s="6">
        <v>8.1500000000000003E-2</v>
      </c>
    </row>
    <row r="16" spans="1:12" ht="17" customHeight="1" x14ac:dyDescent="0.25">
      <c r="B16" s="18"/>
      <c r="C16" s="20"/>
      <c r="D16" s="20"/>
      <c r="E16" s="20"/>
    </row>
    <row r="17" spans="1:12" ht="17" customHeight="1" x14ac:dyDescent="0.25">
      <c r="B17" s="18"/>
      <c r="C17" s="21" t="s">
        <v>41</v>
      </c>
      <c r="D17" s="21"/>
      <c r="E17" s="21"/>
    </row>
    <row r="18" spans="1:12" ht="31" customHeight="1" x14ac:dyDescent="0.25">
      <c r="B18" s="22" t="s">
        <v>37</v>
      </c>
      <c r="C18" s="23" t="s">
        <v>6</v>
      </c>
      <c r="D18" s="23"/>
      <c r="E18" s="23"/>
      <c r="F18" s="9" t="s">
        <v>8</v>
      </c>
      <c r="G18" s="3" t="s">
        <v>25</v>
      </c>
      <c r="H18" s="3"/>
      <c r="I18" s="3"/>
      <c r="J18" s="3"/>
      <c r="K18" s="3"/>
    </row>
    <row r="19" spans="1:12" ht="18" customHeight="1" x14ac:dyDescent="0.25">
      <c r="B19" s="24"/>
      <c r="C19" s="22"/>
    </row>
    <row r="20" spans="1:12" s="17" customFormat="1" ht="18" customHeight="1" x14ac:dyDescent="0.25">
      <c r="A20" s="25"/>
      <c r="B20" s="26" t="s">
        <v>26</v>
      </c>
      <c r="C20" s="27"/>
      <c r="D20" s="25"/>
      <c r="E20" s="25"/>
      <c r="F20" s="25"/>
      <c r="G20" s="25"/>
      <c r="H20" s="25"/>
      <c r="I20" s="25"/>
      <c r="J20" s="25"/>
      <c r="K20" s="25"/>
      <c r="L20" s="25"/>
    </row>
    <row r="21" spans="1:12" ht="18" customHeight="1" x14ac:dyDescent="0.25">
      <c r="B21" s="24"/>
      <c r="C21" s="22"/>
    </row>
    <row r="23" spans="1:12" ht="41" customHeight="1" x14ac:dyDescent="0.25">
      <c r="B23" s="28" t="s">
        <v>15</v>
      </c>
      <c r="C23" s="28" t="s">
        <v>12</v>
      </c>
      <c r="D23" s="28" t="s">
        <v>9</v>
      </c>
      <c r="E23" s="29" t="s">
        <v>18</v>
      </c>
      <c r="F23" s="28" t="s">
        <v>11</v>
      </c>
      <c r="G23" s="28"/>
      <c r="H23" s="29" t="s">
        <v>16</v>
      </c>
      <c r="I23" s="30" t="s">
        <v>21</v>
      </c>
      <c r="J23" s="29" t="s">
        <v>19</v>
      </c>
      <c r="K23" s="31" t="s">
        <v>22</v>
      </c>
      <c r="L23" s="32" t="s">
        <v>20</v>
      </c>
    </row>
    <row r="24" spans="1:12" ht="32" customHeight="1" x14ac:dyDescent="0.25">
      <c r="B24" s="28"/>
      <c r="C24" s="28"/>
      <c r="D24" s="28"/>
      <c r="E24" s="29"/>
      <c r="F24" s="33" t="s">
        <v>17</v>
      </c>
      <c r="G24" s="33" t="s">
        <v>10</v>
      </c>
      <c r="H24" s="29"/>
      <c r="I24" s="30"/>
      <c r="J24" s="29"/>
      <c r="K24" s="31"/>
      <c r="L24" s="32"/>
    </row>
    <row r="25" spans="1:12" x14ac:dyDescent="0.25">
      <c r="B25" s="22">
        <v>1</v>
      </c>
      <c r="C25" s="22">
        <v>1</v>
      </c>
      <c r="D25" s="34">
        <f t="shared" ref="D25:D36" si="0">IF(B25&lt;=($F$7-$F$6),IF($F$18="Yes",15000,$F$8),0)</f>
        <v>30000</v>
      </c>
      <c r="E25" s="34">
        <f t="shared" ref="E25:E88" si="1">IF(B25&lt;=($F$7-$F$6),D25*$F$11,0)</f>
        <v>3600</v>
      </c>
      <c r="F25" s="34">
        <f t="shared" ref="F25:F88" si="2">IF(B25&lt;=($F$7-$F$6),IF(D25&lt;=15000,D25*$F$13,D25*$F$13)+IF(D25&gt;15000,(D25*$F$14)-1249.5,0),0)</f>
        <v>2350.5</v>
      </c>
      <c r="G25" s="34">
        <f t="shared" ref="G25:G88" si="3">IF(B25&lt;=($F$7-$F$6),IF(D25&lt;=15000,D25*$F$14,1249.5),0)</f>
        <v>1249.5</v>
      </c>
      <c r="H25" s="34">
        <f t="shared" ref="H25:H88" si="4">E25+F25</f>
        <v>5950.5</v>
      </c>
      <c r="I25" s="35">
        <f>IF(B25&lt;=($F$7-$F$6),H25,0)</f>
        <v>5950.5</v>
      </c>
      <c r="J25" s="22">
        <v>0</v>
      </c>
      <c r="K25" s="36">
        <f>G25</f>
        <v>1249.5</v>
      </c>
      <c r="L25" s="37">
        <f>I25+K25</f>
        <v>7200</v>
      </c>
    </row>
    <row r="26" spans="1:12" x14ac:dyDescent="0.25">
      <c r="B26" s="22">
        <v>1</v>
      </c>
      <c r="C26" s="22">
        <v>2</v>
      </c>
      <c r="D26" s="34">
        <f t="shared" si="0"/>
        <v>30000</v>
      </c>
      <c r="E26" s="34">
        <f t="shared" si="1"/>
        <v>3600</v>
      </c>
      <c r="F26" s="34">
        <f t="shared" si="2"/>
        <v>2350.5</v>
      </c>
      <c r="G26" s="34">
        <f t="shared" si="3"/>
        <v>1249.5</v>
      </c>
      <c r="H26" s="34">
        <f t="shared" si="4"/>
        <v>5950.5</v>
      </c>
      <c r="I26" s="35">
        <f>IF(B26&lt;=($F$7-$F$6), H26+I25,0)</f>
        <v>11901</v>
      </c>
      <c r="J26" s="34">
        <f t="shared" ref="J26:J57" si="5">IF(B25&lt;=($F$7-$F$6), I25*($F$15/12),0)</f>
        <v>40.413812500000006</v>
      </c>
      <c r="K26" s="36">
        <f>IF(B26&lt;=($F$7-$F$6),K25+G26,0)</f>
        <v>2499</v>
      </c>
      <c r="L26" s="37">
        <f t="shared" ref="L26:L89" si="6">I26+K26</f>
        <v>14400</v>
      </c>
    </row>
    <row r="27" spans="1:12" x14ac:dyDescent="0.25">
      <c r="B27" s="22">
        <v>1</v>
      </c>
      <c r="C27" s="22">
        <v>3</v>
      </c>
      <c r="D27" s="34">
        <f t="shared" si="0"/>
        <v>30000</v>
      </c>
      <c r="E27" s="34">
        <f t="shared" si="1"/>
        <v>3600</v>
      </c>
      <c r="F27" s="34">
        <f t="shared" si="2"/>
        <v>2350.5</v>
      </c>
      <c r="G27" s="34">
        <f t="shared" si="3"/>
        <v>1249.5</v>
      </c>
      <c r="H27" s="34">
        <f t="shared" si="4"/>
        <v>5950.5</v>
      </c>
      <c r="I27" s="35">
        <f t="shared" ref="I27:I35" si="7">IF(B27&lt;=($F$7-$F$6), H27+I26,0)</f>
        <v>17851.5</v>
      </c>
      <c r="J27" s="34">
        <f t="shared" si="5"/>
        <v>80.827625000000012</v>
      </c>
      <c r="K27" s="36">
        <f t="shared" ref="K27:K90" si="8">IF(B27&lt;=($F$7-$F$6),K26+G27,0)</f>
        <v>3748.5</v>
      </c>
      <c r="L27" s="37">
        <f t="shared" si="6"/>
        <v>21600</v>
      </c>
    </row>
    <row r="28" spans="1:12" x14ac:dyDescent="0.25">
      <c r="B28" s="22">
        <v>1</v>
      </c>
      <c r="C28" s="22">
        <v>4</v>
      </c>
      <c r="D28" s="34">
        <f t="shared" si="0"/>
        <v>30000</v>
      </c>
      <c r="E28" s="34">
        <f t="shared" si="1"/>
        <v>3600</v>
      </c>
      <c r="F28" s="34">
        <f t="shared" si="2"/>
        <v>2350.5</v>
      </c>
      <c r="G28" s="34">
        <f t="shared" si="3"/>
        <v>1249.5</v>
      </c>
      <c r="H28" s="34">
        <f t="shared" si="4"/>
        <v>5950.5</v>
      </c>
      <c r="I28" s="35">
        <f t="shared" si="7"/>
        <v>23802</v>
      </c>
      <c r="J28" s="34">
        <f t="shared" si="5"/>
        <v>121.2414375</v>
      </c>
      <c r="K28" s="36">
        <f t="shared" si="8"/>
        <v>4998</v>
      </c>
      <c r="L28" s="37">
        <f t="shared" si="6"/>
        <v>28800</v>
      </c>
    </row>
    <row r="29" spans="1:12" x14ac:dyDescent="0.25">
      <c r="B29" s="22">
        <v>1</v>
      </c>
      <c r="C29" s="22">
        <v>5</v>
      </c>
      <c r="D29" s="34">
        <f t="shared" si="0"/>
        <v>30000</v>
      </c>
      <c r="E29" s="34">
        <f t="shared" si="1"/>
        <v>3600</v>
      </c>
      <c r="F29" s="34">
        <f t="shared" si="2"/>
        <v>2350.5</v>
      </c>
      <c r="G29" s="34">
        <f t="shared" si="3"/>
        <v>1249.5</v>
      </c>
      <c r="H29" s="34">
        <f t="shared" si="4"/>
        <v>5950.5</v>
      </c>
      <c r="I29" s="35">
        <f t="shared" si="7"/>
        <v>29752.5</v>
      </c>
      <c r="J29" s="34">
        <f t="shared" si="5"/>
        <v>161.65525000000002</v>
      </c>
      <c r="K29" s="36">
        <f t="shared" si="8"/>
        <v>6247.5</v>
      </c>
      <c r="L29" s="37">
        <f t="shared" si="6"/>
        <v>36000</v>
      </c>
    </row>
    <row r="30" spans="1:12" x14ac:dyDescent="0.25">
      <c r="B30" s="22">
        <v>1</v>
      </c>
      <c r="C30" s="22">
        <v>6</v>
      </c>
      <c r="D30" s="34">
        <f t="shared" si="0"/>
        <v>30000</v>
      </c>
      <c r="E30" s="34">
        <f t="shared" si="1"/>
        <v>3600</v>
      </c>
      <c r="F30" s="34">
        <f t="shared" si="2"/>
        <v>2350.5</v>
      </c>
      <c r="G30" s="34">
        <f t="shared" si="3"/>
        <v>1249.5</v>
      </c>
      <c r="H30" s="34">
        <f t="shared" si="4"/>
        <v>5950.5</v>
      </c>
      <c r="I30" s="35">
        <f t="shared" si="7"/>
        <v>35703</v>
      </c>
      <c r="J30" s="34">
        <f t="shared" si="5"/>
        <v>202.06906250000003</v>
      </c>
      <c r="K30" s="36">
        <f t="shared" si="8"/>
        <v>7497</v>
      </c>
      <c r="L30" s="37">
        <f t="shared" si="6"/>
        <v>43200</v>
      </c>
    </row>
    <row r="31" spans="1:12" x14ac:dyDescent="0.25">
      <c r="B31" s="22">
        <v>1</v>
      </c>
      <c r="C31" s="22">
        <v>7</v>
      </c>
      <c r="D31" s="34">
        <f t="shared" si="0"/>
        <v>30000</v>
      </c>
      <c r="E31" s="34">
        <f t="shared" si="1"/>
        <v>3600</v>
      </c>
      <c r="F31" s="34">
        <f t="shared" si="2"/>
        <v>2350.5</v>
      </c>
      <c r="G31" s="34">
        <f t="shared" si="3"/>
        <v>1249.5</v>
      </c>
      <c r="H31" s="34">
        <f t="shared" si="4"/>
        <v>5950.5</v>
      </c>
      <c r="I31" s="35">
        <f t="shared" si="7"/>
        <v>41653.5</v>
      </c>
      <c r="J31" s="34">
        <f t="shared" si="5"/>
        <v>242.48287500000001</v>
      </c>
      <c r="K31" s="36">
        <f t="shared" si="8"/>
        <v>8746.5</v>
      </c>
      <c r="L31" s="37">
        <f t="shared" si="6"/>
        <v>50400</v>
      </c>
    </row>
    <row r="32" spans="1:12" x14ac:dyDescent="0.25">
      <c r="B32" s="22">
        <v>1</v>
      </c>
      <c r="C32" s="22">
        <v>8</v>
      </c>
      <c r="D32" s="34">
        <f t="shared" si="0"/>
        <v>30000</v>
      </c>
      <c r="E32" s="34">
        <f t="shared" si="1"/>
        <v>3600</v>
      </c>
      <c r="F32" s="34">
        <f t="shared" si="2"/>
        <v>2350.5</v>
      </c>
      <c r="G32" s="34">
        <f t="shared" si="3"/>
        <v>1249.5</v>
      </c>
      <c r="H32" s="34">
        <f t="shared" si="4"/>
        <v>5950.5</v>
      </c>
      <c r="I32" s="35">
        <f t="shared" si="7"/>
        <v>47604</v>
      </c>
      <c r="J32" s="34">
        <f t="shared" si="5"/>
        <v>282.89668750000004</v>
      </c>
      <c r="K32" s="36">
        <f t="shared" si="8"/>
        <v>9996</v>
      </c>
      <c r="L32" s="37">
        <f t="shared" si="6"/>
        <v>57600</v>
      </c>
    </row>
    <row r="33" spans="2:12" x14ac:dyDescent="0.25">
      <c r="B33" s="22">
        <v>1</v>
      </c>
      <c r="C33" s="22">
        <v>9</v>
      </c>
      <c r="D33" s="34">
        <f t="shared" si="0"/>
        <v>30000</v>
      </c>
      <c r="E33" s="34">
        <f t="shared" si="1"/>
        <v>3600</v>
      </c>
      <c r="F33" s="34">
        <f t="shared" si="2"/>
        <v>2350.5</v>
      </c>
      <c r="G33" s="34">
        <f t="shared" si="3"/>
        <v>1249.5</v>
      </c>
      <c r="H33" s="34">
        <f t="shared" si="4"/>
        <v>5950.5</v>
      </c>
      <c r="I33" s="35">
        <f t="shared" si="7"/>
        <v>53554.5</v>
      </c>
      <c r="J33" s="34">
        <f t="shared" si="5"/>
        <v>323.31050000000005</v>
      </c>
      <c r="K33" s="36">
        <f t="shared" si="8"/>
        <v>11245.5</v>
      </c>
      <c r="L33" s="37">
        <f t="shared" si="6"/>
        <v>64800</v>
      </c>
    </row>
    <row r="34" spans="2:12" x14ac:dyDescent="0.25">
      <c r="B34" s="22">
        <v>1</v>
      </c>
      <c r="C34" s="22">
        <v>10</v>
      </c>
      <c r="D34" s="34">
        <f t="shared" si="0"/>
        <v>30000</v>
      </c>
      <c r="E34" s="34">
        <f t="shared" si="1"/>
        <v>3600</v>
      </c>
      <c r="F34" s="34">
        <f t="shared" si="2"/>
        <v>2350.5</v>
      </c>
      <c r="G34" s="34">
        <f t="shared" si="3"/>
        <v>1249.5</v>
      </c>
      <c r="H34" s="34">
        <f t="shared" si="4"/>
        <v>5950.5</v>
      </c>
      <c r="I34" s="35">
        <f t="shared" si="7"/>
        <v>59505</v>
      </c>
      <c r="J34" s="34">
        <f t="shared" si="5"/>
        <v>363.72431250000005</v>
      </c>
      <c r="K34" s="36">
        <f t="shared" si="8"/>
        <v>12495</v>
      </c>
      <c r="L34" s="37">
        <f t="shared" si="6"/>
        <v>72000</v>
      </c>
    </row>
    <row r="35" spans="2:12" x14ac:dyDescent="0.25">
      <c r="B35" s="22">
        <v>1</v>
      </c>
      <c r="C35" s="22">
        <v>11</v>
      </c>
      <c r="D35" s="34">
        <f t="shared" si="0"/>
        <v>30000</v>
      </c>
      <c r="E35" s="34">
        <f t="shared" si="1"/>
        <v>3600</v>
      </c>
      <c r="F35" s="34">
        <f t="shared" si="2"/>
        <v>2350.5</v>
      </c>
      <c r="G35" s="34">
        <f t="shared" si="3"/>
        <v>1249.5</v>
      </c>
      <c r="H35" s="34">
        <f t="shared" si="4"/>
        <v>5950.5</v>
      </c>
      <c r="I35" s="35">
        <f t="shared" si="7"/>
        <v>65455.5</v>
      </c>
      <c r="J35" s="34">
        <f t="shared" si="5"/>
        <v>404.13812500000006</v>
      </c>
      <c r="K35" s="36">
        <f t="shared" si="8"/>
        <v>13744.5</v>
      </c>
      <c r="L35" s="37">
        <f t="shared" si="6"/>
        <v>79200</v>
      </c>
    </row>
    <row r="36" spans="2:12" s="17" customFormat="1" x14ac:dyDescent="0.25">
      <c r="B36" s="38">
        <v>1</v>
      </c>
      <c r="C36" s="38">
        <v>12</v>
      </c>
      <c r="D36" s="39">
        <f t="shared" si="0"/>
        <v>30000</v>
      </c>
      <c r="E36" s="39">
        <f t="shared" si="1"/>
        <v>3600</v>
      </c>
      <c r="F36" s="39">
        <f t="shared" si="2"/>
        <v>2350.5</v>
      </c>
      <c r="G36" s="39">
        <f t="shared" si="3"/>
        <v>1249.5</v>
      </c>
      <c r="H36" s="39">
        <f t="shared" si="4"/>
        <v>5950.5</v>
      </c>
      <c r="I36" s="40">
        <f>IF(B36&lt;=($F$7-$F$6), H36+I35+SUM(J26:J36), 0)</f>
        <v>74073.311625000002</v>
      </c>
      <c r="J36" s="39">
        <f t="shared" si="5"/>
        <v>444.55193750000001</v>
      </c>
      <c r="K36" s="41">
        <f t="shared" si="8"/>
        <v>14994</v>
      </c>
      <c r="L36" s="42">
        <f t="shared" si="6"/>
        <v>89067.311625000002</v>
      </c>
    </row>
    <row r="37" spans="2:12" x14ac:dyDescent="0.25">
      <c r="B37" s="22">
        <v>2</v>
      </c>
      <c r="C37" s="22">
        <v>13</v>
      </c>
      <c r="D37" s="34">
        <f t="shared" ref="D37:D48" si="9">IF(B37&lt;=($F$7-$F$6),IF($F$18="Yes",15000,$F$8*(1+$F$9)),0)</f>
        <v>33000</v>
      </c>
      <c r="E37" s="34">
        <f t="shared" si="1"/>
        <v>3960</v>
      </c>
      <c r="F37" s="34">
        <f t="shared" si="2"/>
        <v>2710.5</v>
      </c>
      <c r="G37" s="34">
        <f t="shared" si="3"/>
        <v>1249.5</v>
      </c>
      <c r="H37" s="34">
        <f t="shared" si="4"/>
        <v>6670.5</v>
      </c>
      <c r="I37" s="35">
        <f t="shared" ref="I37:I47" si="10">IF(B37&lt;=($F$7-$F$6), H37+I36, 0)</f>
        <v>80743.811625000002</v>
      </c>
      <c r="J37" s="34">
        <f t="shared" si="5"/>
        <v>503.08124145312507</v>
      </c>
      <c r="K37" s="36">
        <f t="shared" si="8"/>
        <v>16243.5</v>
      </c>
      <c r="L37" s="37">
        <f t="shared" si="6"/>
        <v>96987.311625000002</v>
      </c>
    </row>
    <row r="38" spans="2:12" x14ac:dyDescent="0.25">
      <c r="B38" s="22">
        <v>2</v>
      </c>
      <c r="C38" s="22">
        <v>14</v>
      </c>
      <c r="D38" s="34">
        <f t="shared" si="9"/>
        <v>33000</v>
      </c>
      <c r="E38" s="34">
        <f t="shared" si="1"/>
        <v>3960</v>
      </c>
      <c r="F38" s="34">
        <f t="shared" si="2"/>
        <v>2710.5</v>
      </c>
      <c r="G38" s="34">
        <f t="shared" si="3"/>
        <v>1249.5</v>
      </c>
      <c r="H38" s="34">
        <f t="shared" si="4"/>
        <v>6670.5</v>
      </c>
      <c r="I38" s="35">
        <f t="shared" si="10"/>
        <v>87414.311625000002</v>
      </c>
      <c r="J38" s="34">
        <f t="shared" si="5"/>
        <v>548.38505395312507</v>
      </c>
      <c r="K38" s="36">
        <f t="shared" si="8"/>
        <v>17493</v>
      </c>
      <c r="L38" s="37">
        <f t="shared" si="6"/>
        <v>104907.311625</v>
      </c>
    </row>
    <row r="39" spans="2:12" x14ac:dyDescent="0.25">
      <c r="B39" s="22">
        <v>2</v>
      </c>
      <c r="C39" s="22">
        <v>15</v>
      </c>
      <c r="D39" s="34">
        <f t="shared" si="9"/>
        <v>33000</v>
      </c>
      <c r="E39" s="34">
        <f t="shared" si="1"/>
        <v>3960</v>
      </c>
      <c r="F39" s="34">
        <f t="shared" si="2"/>
        <v>2710.5</v>
      </c>
      <c r="G39" s="34">
        <f t="shared" si="3"/>
        <v>1249.5</v>
      </c>
      <c r="H39" s="34">
        <f t="shared" si="4"/>
        <v>6670.5</v>
      </c>
      <c r="I39" s="35">
        <f t="shared" si="10"/>
        <v>94084.811625000002</v>
      </c>
      <c r="J39" s="34">
        <f t="shared" si="5"/>
        <v>593.68886645312512</v>
      </c>
      <c r="K39" s="36">
        <f t="shared" si="8"/>
        <v>18742.5</v>
      </c>
      <c r="L39" s="37">
        <f t="shared" si="6"/>
        <v>112827.311625</v>
      </c>
    </row>
    <row r="40" spans="2:12" x14ac:dyDescent="0.25">
      <c r="B40" s="22">
        <v>2</v>
      </c>
      <c r="C40" s="22">
        <v>16</v>
      </c>
      <c r="D40" s="34">
        <f t="shared" si="9"/>
        <v>33000</v>
      </c>
      <c r="E40" s="34">
        <f t="shared" si="1"/>
        <v>3960</v>
      </c>
      <c r="F40" s="34">
        <f t="shared" si="2"/>
        <v>2710.5</v>
      </c>
      <c r="G40" s="34">
        <f t="shared" si="3"/>
        <v>1249.5</v>
      </c>
      <c r="H40" s="34">
        <f t="shared" si="4"/>
        <v>6670.5</v>
      </c>
      <c r="I40" s="35">
        <f t="shared" si="10"/>
        <v>100755.311625</v>
      </c>
      <c r="J40" s="34">
        <f t="shared" si="5"/>
        <v>638.99267895312505</v>
      </c>
      <c r="K40" s="36">
        <f t="shared" si="8"/>
        <v>19992</v>
      </c>
      <c r="L40" s="37">
        <f t="shared" si="6"/>
        <v>120747.311625</v>
      </c>
    </row>
    <row r="41" spans="2:12" x14ac:dyDescent="0.25">
      <c r="B41" s="22">
        <v>2</v>
      </c>
      <c r="C41" s="22">
        <v>17</v>
      </c>
      <c r="D41" s="34">
        <f t="shared" si="9"/>
        <v>33000</v>
      </c>
      <c r="E41" s="34">
        <f t="shared" si="1"/>
        <v>3960</v>
      </c>
      <c r="F41" s="34">
        <f t="shared" si="2"/>
        <v>2710.5</v>
      </c>
      <c r="G41" s="34">
        <f t="shared" si="3"/>
        <v>1249.5</v>
      </c>
      <c r="H41" s="34">
        <f t="shared" si="4"/>
        <v>6670.5</v>
      </c>
      <c r="I41" s="35">
        <f t="shared" si="10"/>
        <v>107425.811625</v>
      </c>
      <c r="J41" s="34">
        <f t="shared" si="5"/>
        <v>684.2964914531251</v>
      </c>
      <c r="K41" s="36">
        <f t="shared" si="8"/>
        <v>21241.5</v>
      </c>
      <c r="L41" s="37">
        <f t="shared" si="6"/>
        <v>128667.311625</v>
      </c>
    </row>
    <row r="42" spans="2:12" x14ac:dyDescent="0.25">
      <c r="B42" s="22">
        <v>2</v>
      </c>
      <c r="C42" s="22">
        <v>18</v>
      </c>
      <c r="D42" s="34">
        <f t="shared" si="9"/>
        <v>33000</v>
      </c>
      <c r="E42" s="34">
        <f t="shared" si="1"/>
        <v>3960</v>
      </c>
      <c r="F42" s="34">
        <f t="shared" si="2"/>
        <v>2710.5</v>
      </c>
      <c r="G42" s="34">
        <f t="shared" si="3"/>
        <v>1249.5</v>
      </c>
      <c r="H42" s="34">
        <f t="shared" si="4"/>
        <v>6670.5</v>
      </c>
      <c r="I42" s="35">
        <f t="shared" si="10"/>
        <v>114096.311625</v>
      </c>
      <c r="J42" s="34">
        <f t="shared" si="5"/>
        <v>729.60030395312504</v>
      </c>
      <c r="K42" s="36">
        <f t="shared" si="8"/>
        <v>22491</v>
      </c>
      <c r="L42" s="37">
        <f t="shared" si="6"/>
        <v>136587.311625</v>
      </c>
    </row>
    <row r="43" spans="2:12" x14ac:dyDescent="0.25">
      <c r="B43" s="22">
        <v>2</v>
      </c>
      <c r="C43" s="22">
        <v>19</v>
      </c>
      <c r="D43" s="34">
        <f t="shared" si="9"/>
        <v>33000</v>
      </c>
      <c r="E43" s="34">
        <f t="shared" si="1"/>
        <v>3960</v>
      </c>
      <c r="F43" s="34">
        <f t="shared" si="2"/>
        <v>2710.5</v>
      </c>
      <c r="G43" s="34">
        <f t="shared" si="3"/>
        <v>1249.5</v>
      </c>
      <c r="H43" s="34">
        <f t="shared" si="4"/>
        <v>6670.5</v>
      </c>
      <c r="I43" s="35">
        <f t="shared" si="10"/>
        <v>120766.811625</v>
      </c>
      <c r="J43" s="34">
        <f t="shared" si="5"/>
        <v>774.90411645312508</v>
      </c>
      <c r="K43" s="36">
        <f t="shared" si="8"/>
        <v>23740.5</v>
      </c>
      <c r="L43" s="37">
        <f t="shared" si="6"/>
        <v>144507.311625</v>
      </c>
    </row>
    <row r="44" spans="2:12" x14ac:dyDescent="0.25">
      <c r="B44" s="22">
        <v>2</v>
      </c>
      <c r="C44" s="22">
        <v>20</v>
      </c>
      <c r="D44" s="34">
        <f t="shared" si="9"/>
        <v>33000</v>
      </c>
      <c r="E44" s="34">
        <f t="shared" si="1"/>
        <v>3960</v>
      </c>
      <c r="F44" s="34">
        <f t="shared" si="2"/>
        <v>2710.5</v>
      </c>
      <c r="G44" s="34">
        <f t="shared" si="3"/>
        <v>1249.5</v>
      </c>
      <c r="H44" s="34">
        <f t="shared" si="4"/>
        <v>6670.5</v>
      </c>
      <c r="I44" s="35">
        <f t="shared" si="10"/>
        <v>127437.311625</v>
      </c>
      <c r="J44" s="34">
        <f t="shared" si="5"/>
        <v>820.20792895312513</v>
      </c>
      <c r="K44" s="36">
        <f t="shared" si="8"/>
        <v>24990</v>
      </c>
      <c r="L44" s="37">
        <f t="shared" si="6"/>
        <v>152427.311625</v>
      </c>
    </row>
    <row r="45" spans="2:12" x14ac:dyDescent="0.25">
      <c r="B45" s="22">
        <v>2</v>
      </c>
      <c r="C45" s="22">
        <v>21</v>
      </c>
      <c r="D45" s="34">
        <f t="shared" si="9"/>
        <v>33000</v>
      </c>
      <c r="E45" s="34">
        <f t="shared" si="1"/>
        <v>3960</v>
      </c>
      <c r="F45" s="34">
        <f t="shared" si="2"/>
        <v>2710.5</v>
      </c>
      <c r="G45" s="34">
        <f t="shared" si="3"/>
        <v>1249.5</v>
      </c>
      <c r="H45" s="34">
        <f t="shared" si="4"/>
        <v>6670.5</v>
      </c>
      <c r="I45" s="35">
        <f t="shared" si="10"/>
        <v>134107.811625</v>
      </c>
      <c r="J45" s="34">
        <f t="shared" si="5"/>
        <v>865.51174145312507</v>
      </c>
      <c r="K45" s="36">
        <f t="shared" si="8"/>
        <v>26239.5</v>
      </c>
      <c r="L45" s="37">
        <f t="shared" si="6"/>
        <v>160347.311625</v>
      </c>
    </row>
    <row r="46" spans="2:12" x14ac:dyDescent="0.25">
      <c r="B46" s="22">
        <v>2</v>
      </c>
      <c r="C46" s="22">
        <v>22</v>
      </c>
      <c r="D46" s="34">
        <f t="shared" si="9"/>
        <v>33000</v>
      </c>
      <c r="E46" s="34">
        <f t="shared" si="1"/>
        <v>3960</v>
      </c>
      <c r="F46" s="34">
        <f t="shared" si="2"/>
        <v>2710.5</v>
      </c>
      <c r="G46" s="34">
        <f t="shared" si="3"/>
        <v>1249.5</v>
      </c>
      <c r="H46" s="34">
        <f t="shared" si="4"/>
        <v>6670.5</v>
      </c>
      <c r="I46" s="35">
        <f t="shared" si="10"/>
        <v>140778.311625</v>
      </c>
      <c r="J46" s="34">
        <f t="shared" si="5"/>
        <v>910.81555395312512</v>
      </c>
      <c r="K46" s="36">
        <f t="shared" si="8"/>
        <v>27489</v>
      </c>
      <c r="L46" s="37">
        <f t="shared" si="6"/>
        <v>168267.311625</v>
      </c>
    </row>
    <row r="47" spans="2:12" x14ac:dyDescent="0.25">
      <c r="B47" s="22">
        <v>2</v>
      </c>
      <c r="C47" s="22">
        <v>23</v>
      </c>
      <c r="D47" s="34">
        <f t="shared" si="9"/>
        <v>33000</v>
      </c>
      <c r="E47" s="34">
        <f t="shared" si="1"/>
        <v>3960</v>
      </c>
      <c r="F47" s="34">
        <f t="shared" si="2"/>
        <v>2710.5</v>
      </c>
      <c r="G47" s="34">
        <f t="shared" si="3"/>
        <v>1249.5</v>
      </c>
      <c r="H47" s="34">
        <f t="shared" si="4"/>
        <v>6670.5</v>
      </c>
      <c r="I47" s="35">
        <f t="shared" si="10"/>
        <v>147448.811625</v>
      </c>
      <c r="J47" s="34">
        <f t="shared" si="5"/>
        <v>956.11936645312505</v>
      </c>
      <c r="K47" s="36">
        <f t="shared" si="8"/>
        <v>28738.5</v>
      </c>
      <c r="L47" s="37">
        <f t="shared" si="6"/>
        <v>176187.311625</v>
      </c>
    </row>
    <row r="48" spans="2:12" s="17" customFormat="1" x14ac:dyDescent="0.25">
      <c r="B48" s="38">
        <v>2</v>
      </c>
      <c r="C48" s="38">
        <v>24</v>
      </c>
      <c r="D48" s="39">
        <f t="shared" si="9"/>
        <v>33000</v>
      </c>
      <c r="E48" s="39">
        <f t="shared" si="1"/>
        <v>3960</v>
      </c>
      <c r="F48" s="39">
        <f t="shared" si="2"/>
        <v>2710.5</v>
      </c>
      <c r="G48" s="39">
        <f t="shared" si="3"/>
        <v>1249.5</v>
      </c>
      <c r="H48" s="39">
        <f t="shared" si="4"/>
        <v>6670.5</v>
      </c>
      <c r="I48" s="40">
        <f>IF(B48&lt;=($F$7-$F$6), H48+I47+SUM(J37:J48), 0)</f>
        <v>163146.33814743749</v>
      </c>
      <c r="J48" s="39">
        <f t="shared" si="5"/>
        <v>1001.4231789531251</v>
      </c>
      <c r="K48" s="41">
        <f t="shared" si="8"/>
        <v>29988</v>
      </c>
      <c r="L48" s="42">
        <f t="shared" si="6"/>
        <v>193134.33814743749</v>
      </c>
    </row>
    <row r="49" spans="2:12" x14ac:dyDescent="0.25">
      <c r="B49" s="22">
        <v>3</v>
      </c>
      <c r="C49" s="22">
        <v>25</v>
      </c>
      <c r="D49" s="34">
        <f t="shared" ref="D49:D60" si="11">IF(B49&lt;=($F$7-$F$6),IF($F$18="Yes",15000,$F$8*(1+$F$9)^2),0)</f>
        <v>36300.000000000007</v>
      </c>
      <c r="E49" s="34">
        <f t="shared" si="1"/>
        <v>4356.0000000000009</v>
      </c>
      <c r="F49" s="34">
        <f t="shared" si="2"/>
        <v>3106.5000000000009</v>
      </c>
      <c r="G49" s="34">
        <f t="shared" si="3"/>
        <v>1249.5</v>
      </c>
      <c r="H49" s="34">
        <f t="shared" si="4"/>
        <v>7462.5000000000018</v>
      </c>
      <c r="I49" s="35">
        <f t="shared" ref="I49:I59" si="12">IF(B49&lt;=($F$7-$F$6), H49+I48, 0)</f>
        <v>170608.83814743749</v>
      </c>
      <c r="J49" s="34">
        <f t="shared" si="5"/>
        <v>1108.0355465846797</v>
      </c>
      <c r="K49" s="36">
        <f t="shared" si="8"/>
        <v>31237.5</v>
      </c>
      <c r="L49" s="37">
        <f t="shared" si="6"/>
        <v>201846.33814743749</v>
      </c>
    </row>
    <row r="50" spans="2:12" x14ac:dyDescent="0.25">
      <c r="B50" s="22">
        <v>3</v>
      </c>
      <c r="C50" s="22">
        <v>26</v>
      </c>
      <c r="D50" s="34">
        <f t="shared" si="11"/>
        <v>36300.000000000007</v>
      </c>
      <c r="E50" s="34">
        <f t="shared" si="1"/>
        <v>4356.0000000000009</v>
      </c>
      <c r="F50" s="34">
        <f t="shared" si="2"/>
        <v>3106.5000000000009</v>
      </c>
      <c r="G50" s="34">
        <f t="shared" si="3"/>
        <v>1249.5</v>
      </c>
      <c r="H50" s="34">
        <f t="shared" si="4"/>
        <v>7462.5000000000018</v>
      </c>
      <c r="I50" s="35">
        <f t="shared" si="12"/>
        <v>178071.33814743749</v>
      </c>
      <c r="J50" s="34">
        <f t="shared" si="5"/>
        <v>1158.7183590846796</v>
      </c>
      <c r="K50" s="36">
        <f t="shared" si="8"/>
        <v>32487</v>
      </c>
      <c r="L50" s="37">
        <f t="shared" si="6"/>
        <v>210558.33814743749</v>
      </c>
    </row>
    <row r="51" spans="2:12" x14ac:dyDescent="0.25">
      <c r="B51" s="22">
        <v>3</v>
      </c>
      <c r="C51" s="22">
        <v>27</v>
      </c>
      <c r="D51" s="34">
        <f t="shared" si="11"/>
        <v>36300.000000000007</v>
      </c>
      <c r="E51" s="34">
        <f t="shared" si="1"/>
        <v>4356.0000000000009</v>
      </c>
      <c r="F51" s="34">
        <f t="shared" si="2"/>
        <v>3106.5000000000009</v>
      </c>
      <c r="G51" s="34">
        <f t="shared" si="3"/>
        <v>1249.5</v>
      </c>
      <c r="H51" s="34">
        <f t="shared" si="4"/>
        <v>7462.5000000000018</v>
      </c>
      <c r="I51" s="35">
        <f t="shared" si="12"/>
        <v>185533.83814743749</v>
      </c>
      <c r="J51" s="34">
        <f t="shared" si="5"/>
        <v>1209.4011715846798</v>
      </c>
      <c r="K51" s="36">
        <f t="shared" si="8"/>
        <v>33736.5</v>
      </c>
      <c r="L51" s="37">
        <f t="shared" si="6"/>
        <v>219270.33814743749</v>
      </c>
    </row>
    <row r="52" spans="2:12" x14ac:dyDescent="0.25">
      <c r="B52" s="22">
        <v>3</v>
      </c>
      <c r="C52" s="22">
        <v>28</v>
      </c>
      <c r="D52" s="34">
        <f t="shared" si="11"/>
        <v>36300.000000000007</v>
      </c>
      <c r="E52" s="34">
        <f t="shared" si="1"/>
        <v>4356.0000000000009</v>
      </c>
      <c r="F52" s="34">
        <f t="shared" si="2"/>
        <v>3106.5000000000009</v>
      </c>
      <c r="G52" s="34">
        <f t="shared" si="3"/>
        <v>1249.5</v>
      </c>
      <c r="H52" s="34">
        <f t="shared" si="4"/>
        <v>7462.5000000000018</v>
      </c>
      <c r="I52" s="35">
        <f t="shared" si="12"/>
        <v>192996.33814743749</v>
      </c>
      <c r="J52" s="34">
        <f t="shared" si="5"/>
        <v>1260.0839840846797</v>
      </c>
      <c r="K52" s="36">
        <f t="shared" si="8"/>
        <v>34986</v>
      </c>
      <c r="L52" s="37">
        <f t="shared" si="6"/>
        <v>227982.33814743749</v>
      </c>
    </row>
    <row r="53" spans="2:12" x14ac:dyDescent="0.25">
      <c r="B53" s="22">
        <v>3</v>
      </c>
      <c r="C53" s="22">
        <v>29</v>
      </c>
      <c r="D53" s="34">
        <f t="shared" si="11"/>
        <v>36300.000000000007</v>
      </c>
      <c r="E53" s="34">
        <f t="shared" si="1"/>
        <v>4356.0000000000009</v>
      </c>
      <c r="F53" s="34">
        <f t="shared" si="2"/>
        <v>3106.5000000000009</v>
      </c>
      <c r="G53" s="34">
        <f t="shared" si="3"/>
        <v>1249.5</v>
      </c>
      <c r="H53" s="34">
        <f t="shared" si="4"/>
        <v>7462.5000000000018</v>
      </c>
      <c r="I53" s="35">
        <f t="shared" si="12"/>
        <v>200458.83814743749</v>
      </c>
      <c r="J53" s="34">
        <f t="shared" si="5"/>
        <v>1310.7667965846797</v>
      </c>
      <c r="K53" s="36">
        <f t="shared" si="8"/>
        <v>36235.5</v>
      </c>
      <c r="L53" s="37">
        <f t="shared" si="6"/>
        <v>236694.33814743749</v>
      </c>
    </row>
    <row r="54" spans="2:12" x14ac:dyDescent="0.25">
      <c r="B54" s="22">
        <v>3</v>
      </c>
      <c r="C54" s="22">
        <v>30</v>
      </c>
      <c r="D54" s="34">
        <f t="shared" si="11"/>
        <v>36300.000000000007</v>
      </c>
      <c r="E54" s="34">
        <f t="shared" si="1"/>
        <v>4356.0000000000009</v>
      </c>
      <c r="F54" s="34">
        <f t="shared" si="2"/>
        <v>3106.5000000000009</v>
      </c>
      <c r="G54" s="34">
        <f t="shared" si="3"/>
        <v>1249.5</v>
      </c>
      <c r="H54" s="34">
        <f t="shared" si="4"/>
        <v>7462.5000000000018</v>
      </c>
      <c r="I54" s="35">
        <f t="shared" si="12"/>
        <v>207921.33814743749</v>
      </c>
      <c r="J54" s="34">
        <f t="shared" si="5"/>
        <v>1361.4496090846797</v>
      </c>
      <c r="K54" s="36">
        <f t="shared" si="8"/>
        <v>37485</v>
      </c>
      <c r="L54" s="37">
        <f t="shared" si="6"/>
        <v>245406.33814743749</v>
      </c>
    </row>
    <row r="55" spans="2:12" x14ac:dyDescent="0.25">
      <c r="B55" s="22">
        <v>3</v>
      </c>
      <c r="C55" s="22">
        <v>31</v>
      </c>
      <c r="D55" s="34">
        <f t="shared" si="11"/>
        <v>36300.000000000007</v>
      </c>
      <c r="E55" s="34">
        <f t="shared" si="1"/>
        <v>4356.0000000000009</v>
      </c>
      <c r="F55" s="34">
        <f t="shared" si="2"/>
        <v>3106.5000000000009</v>
      </c>
      <c r="G55" s="34">
        <f t="shared" si="3"/>
        <v>1249.5</v>
      </c>
      <c r="H55" s="34">
        <f t="shared" si="4"/>
        <v>7462.5000000000018</v>
      </c>
      <c r="I55" s="35">
        <f t="shared" si="12"/>
        <v>215383.83814743749</v>
      </c>
      <c r="J55" s="34">
        <f t="shared" si="5"/>
        <v>1412.1324215846798</v>
      </c>
      <c r="K55" s="36">
        <f t="shared" si="8"/>
        <v>38734.5</v>
      </c>
      <c r="L55" s="37">
        <f t="shared" si="6"/>
        <v>254118.33814743749</v>
      </c>
    </row>
    <row r="56" spans="2:12" x14ac:dyDescent="0.25">
      <c r="B56" s="22">
        <v>3</v>
      </c>
      <c r="C56" s="22">
        <v>32</v>
      </c>
      <c r="D56" s="34">
        <f t="shared" si="11"/>
        <v>36300.000000000007</v>
      </c>
      <c r="E56" s="34">
        <f t="shared" si="1"/>
        <v>4356.0000000000009</v>
      </c>
      <c r="F56" s="34">
        <f t="shared" si="2"/>
        <v>3106.5000000000009</v>
      </c>
      <c r="G56" s="34">
        <f t="shared" si="3"/>
        <v>1249.5</v>
      </c>
      <c r="H56" s="34">
        <f t="shared" si="4"/>
        <v>7462.5000000000018</v>
      </c>
      <c r="I56" s="35">
        <f t="shared" si="12"/>
        <v>222846.33814743749</v>
      </c>
      <c r="J56" s="34">
        <f t="shared" si="5"/>
        <v>1462.8152340846798</v>
      </c>
      <c r="K56" s="36">
        <f t="shared" si="8"/>
        <v>39984</v>
      </c>
      <c r="L56" s="37">
        <f t="shared" si="6"/>
        <v>262830.33814743749</v>
      </c>
    </row>
    <row r="57" spans="2:12" x14ac:dyDescent="0.25">
      <c r="B57" s="22">
        <v>3</v>
      </c>
      <c r="C57" s="22">
        <v>33</v>
      </c>
      <c r="D57" s="34">
        <f t="shared" si="11"/>
        <v>36300.000000000007</v>
      </c>
      <c r="E57" s="34">
        <f t="shared" si="1"/>
        <v>4356.0000000000009</v>
      </c>
      <c r="F57" s="34">
        <f t="shared" si="2"/>
        <v>3106.5000000000009</v>
      </c>
      <c r="G57" s="34">
        <f t="shared" si="3"/>
        <v>1249.5</v>
      </c>
      <c r="H57" s="34">
        <f t="shared" si="4"/>
        <v>7462.5000000000018</v>
      </c>
      <c r="I57" s="35">
        <f t="shared" si="12"/>
        <v>230308.83814743749</v>
      </c>
      <c r="J57" s="34">
        <f t="shared" si="5"/>
        <v>1513.4980465846797</v>
      </c>
      <c r="K57" s="36">
        <f t="shared" si="8"/>
        <v>41233.5</v>
      </c>
      <c r="L57" s="37">
        <f t="shared" si="6"/>
        <v>271542.33814743749</v>
      </c>
    </row>
    <row r="58" spans="2:12" x14ac:dyDescent="0.25">
      <c r="B58" s="22">
        <v>3</v>
      </c>
      <c r="C58" s="22">
        <v>34</v>
      </c>
      <c r="D58" s="34">
        <f t="shared" si="11"/>
        <v>36300.000000000007</v>
      </c>
      <c r="E58" s="34">
        <f t="shared" si="1"/>
        <v>4356.0000000000009</v>
      </c>
      <c r="F58" s="34">
        <f t="shared" si="2"/>
        <v>3106.5000000000009</v>
      </c>
      <c r="G58" s="34">
        <f t="shared" si="3"/>
        <v>1249.5</v>
      </c>
      <c r="H58" s="34">
        <f t="shared" si="4"/>
        <v>7462.5000000000018</v>
      </c>
      <c r="I58" s="35">
        <f t="shared" si="12"/>
        <v>237771.33814743749</v>
      </c>
      <c r="J58" s="34">
        <f t="shared" ref="J58:J89" si="13">IF(B57&lt;=($F$7-$F$6), I57*($F$15/12),0)</f>
        <v>1564.1808590846797</v>
      </c>
      <c r="K58" s="36">
        <f t="shared" si="8"/>
        <v>42483</v>
      </c>
      <c r="L58" s="37">
        <f t="shared" si="6"/>
        <v>280254.33814743749</v>
      </c>
    </row>
    <row r="59" spans="2:12" x14ac:dyDescent="0.25">
      <c r="B59" s="22">
        <v>3</v>
      </c>
      <c r="C59" s="22">
        <v>35</v>
      </c>
      <c r="D59" s="34">
        <f t="shared" si="11"/>
        <v>36300.000000000007</v>
      </c>
      <c r="E59" s="34">
        <f t="shared" si="1"/>
        <v>4356.0000000000009</v>
      </c>
      <c r="F59" s="34">
        <f t="shared" si="2"/>
        <v>3106.5000000000009</v>
      </c>
      <c r="G59" s="34">
        <f t="shared" si="3"/>
        <v>1249.5</v>
      </c>
      <c r="H59" s="34">
        <f t="shared" si="4"/>
        <v>7462.5000000000018</v>
      </c>
      <c r="I59" s="35">
        <f t="shared" si="12"/>
        <v>245233.83814743749</v>
      </c>
      <c r="J59" s="34">
        <f t="shared" si="13"/>
        <v>1614.8636715846797</v>
      </c>
      <c r="K59" s="36">
        <f t="shared" si="8"/>
        <v>43732.5</v>
      </c>
      <c r="L59" s="37">
        <f t="shared" si="6"/>
        <v>288966.33814743749</v>
      </c>
    </row>
    <row r="60" spans="2:12" s="17" customFormat="1" x14ac:dyDescent="0.25">
      <c r="B60" s="38">
        <v>3</v>
      </c>
      <c r="C60" s="38">
        <v>36</v>
      </c>
      <c r="D60" s="39">
        <f t="shared" si="11"/>
        <v>36300.000000000007</v>
      </c>
      <c r="E60" s="39">
        <f t="shared" si="1"/>
        <v>4356.0000000000009</v>
      </c>
      <c r="F60" s="39">
        <f t="shared" si="2"/>
        <v>3106.5000000000009</v>
      </c>
      <c r="G60" s="39">
        <f t="shared" si="3"/>
        <v>1249.5</v>
      </c>
      <c r="H60" s="39">
        <f t="shared" si="4"/>
        <v>7462.5000000000018</v>
      </c>
      <c r="I60" s="40">
        <f>IF(B60&lt;=($F$7-$F$6), H60+I59+SUM(J49:J60), 0)</f>
        <v>269337.83033145365</v>
      </c>
      <c r="J60" s="39">
        <f t="shared" si="13"/>
        <v>1665.5464840846798</v>
      </c>
      <c r="K60" s="41">
        <f t="shared" si="8"/>
        <v>44982</v>
      </c>
      <c r="L60" s="42">
        <f t="shared" si="6"/>
        <v>314319.83033145365</v>
      </c>
    </row>
    <row r="61" spans="2:12" x14ac:dyDescent="0.25">
      <c r="B61" s="22">
        <v>4</v>
      </c>
      <c r="C61" s="22">
        <v>37</v>
      </c>
      <c r="D61" s="34">
        <f t="shared" ref="D61:D72" si="14">IF(B61&lt;=($F$7-$F$6),IF($F$18="Yes",15000,$F$8*(1+$F$9)^3),0)</f>
        <v>39930.000000000015</v>
      </c>
      <c r="E61" s="34">
        <f t="shared" si="1"/>
        <v>4791.6000000000013</v>
      </c>
      <c r="F61" s="34">
        <f t="shared" si="2"/>
        <v>3542.1000000000022</v>
      </c>
      <c r="G61" s="34">
        <f t="shared" si="3"/>
        <v>1249.5</v>
      </c>
      <c r="H61" s="34">
        <f t="shared" si="4"/>
        <v>8333.7000000000044</v>
      </c>
      <c r="I61" s="35">
        <f t="shared" ref="I61:I71" si="15">IF(B61&lt;=($F$7-$F$6), H61+I60, 0)</f>
        <v>277671.53033145366</v>
      </c>
      <c r="J61" s="34">
        <f t="shared" si="13"/>
        <v>1829.2527643344561</v>
      </c>
      <c r="K61" s="36">
        <f t="shared" si="8"/>
        <v>46231.5</v>
      </c>
      <c r="L61" s="37">
        <f t="shared" si="6"/>
        <v>323903.03033145366</v>
      </c>
    </row>
    <row r="62" spans="2:12" x14ac:dyDescent="0.25">
      <c r="B62" s="22">
        <v>4</v>
      </c>
      <c r="C62" s="22">
        <v>38</v>
      </c>
      <c r="D62" s="34">
        <f t="shared" si="14"/>
        <v>39930.000000000015</v>
      </c>
      <c r="E62" s="34">
        <f t="shared" si="1"/>
        <v>4791.6000000000013</v>
      </c>
      <c r="F62" s="34">
        <f t="shared" si="2"/>
        <v>3542.1000000000022</v>
      </c>
      <c r="G62" s="34">
        <f t="shared" si="3"/>
        <v>1249.5</v>
      </c>
      <c r="H62" s="34">
        <f t="shared" si="4"/>
        <v>8333.7000000000044</v>
      </c>
      <c r="I62" s="35">
        <f t="shared" si="15"/>
        <v>286005.23033145367</v>
      </c>
      <c r="J62" s="34">
        <f t="shared" si="13"/>
        <v>1885.8524768344562</v>
      </c>
      <c r="K62" s="36">
        <f t="shared" si="8"/>
        <v>47481</v>
      </c>
      <c r="L62" s="37">
        <f t="shared" si="6"/>
        <v>333486.23033145367</v>
      </c>
    </row>
    <row r="63" spans="2:12" x14ac:dyDescent="0.25">
      <c r="B63" s="22">
        <v>4</v>
      </c>
      <c r="C63" s="22">
        <v>39</v>
      </c>
      <c r="D63" s="34">
        <f t="shared" si="14"/>
        <v>39930.000000000015</v>
      </c>
      <c r="E63" s="34">
        <f t="shared" si="1"/>
        <v>4791.6000000000013</v>
      </c>
      <c r="F63" s="34">
        <f t="shared" si="2"/>
        <v>3542.1000000000022</v>
      </c>
      <c r="G63" s="34">
        <f t="shared" si="3"/>
        <v>1249.5</v>
      </c>
      <c r="H63" s="34">
        <f t="shared" si="4"/>
        <v>8333.7000000000044</v>
      </c>
      <c r="I63" s="35">
        <f t="shared" si="15"/>
        <v>294338.93033145368</v>
      </c>
      <c r="J63" s="34">
        <f t="shared" si="13"/>
        <v>1942.4521893344563</v>
      </c>
      <c r="K63" s="36">
        <f t="shared" si="8"/>
        <v>48730.5</v>
      </c>
      <c r="L63" s="37">
        <f t="shared" si="6"/>
        <v>343069.43033145368</v>
      </c>
    </row>
    <row r="64" spans="2:12" x14ac:dyDescent="0.25">
      <c r="B64" s="22">
        <v>4</v>
      </c>
      <c r="C64" s="22">
        <v>40</v>
      </c>
      <c r="D64" s="34">
        <f t="shared" si="14"/>
        <v>39930.000000000015</v>
      </c>
      <c r="E64" s="34">
        <f t="shared" si="1"/>
        <v>4791.6000000000013</v>
      </c>
      <c r="F64" s="34">
        <f t="shared" si="2"/>
        <v>3542.1000000000022</v>
      </c>
      <c r="G64" s="34">
        <f t="shared" si="3"/>
        <v>1249.5</v>
      </c>
      <c r="H64" s="34">
        <f t="shared" si="4"/>
        <v>8333.7000000000044</v>
      </c>
      <c r="I64" s="35">
        <f t="shared" si="15"/>
        <v>302672.63033145369</v>
      </c>
      <c r="J64" s="34">
        <f t="shared" si="13"/>
        <v>1999.0519018344564</v>
      </c>
      <c r="K64" s="36">
        <f t="shared" si="8"/>
        <v>49980</v>
      </c>
      <c r="L64" s="37">
        <f t="shared" si="6"/>
        <v>352652.63033145369</v>
      </c>
    </row>
    <row r="65" spans="2:12" x14ac:dyDescent="0.25">
      <c r="B65" s="22">
        <v>4</v>
      </c>
      <c r="C65" s="22">
        <v>41</v>
      </c>
      <c r="D65" s="34">
        <f t="shared" si="14"/>
        <v>39930.000000000015</v>
      </c>
      <c r="E65" s="34">
        <f t="shared" si="1"/>
        <v>4791.6000000000013</v>
      </c>
      <c r="F65" s="34">
        <f t="shared" si="2"/>
        <v>3542.1000000000022</v>
      </c>
      <c r="G65" s="34">
        <f t="shared" si="3"/>
        <v>1249.5</v>
      </c>
      <c r="H65" s="34">
        <f t="shared" si="4"/>
        <v>8333.7000000000044</v>
      </c>
      <c r="I65" s="35">
        <f t="shared" si="15"/>
        <v>311006.3303314537</v>
      </c>
      <c r="J65" s="34">
        <f t="shared" si="13"/>
        <v>2055.6516143344566</v>
      </c>
      <c r="K65" s="36">
        <f t="shared" si="8"/>
        <v>51229.5</v>
      </c>
      <c r="L65" s="37">
        <f t="shared" si="6"/>
        <v>362235.8303314537</v>
      </c>
    </row>
    <row r="66" spans="2:12" x14ac:dyDescent="0.25">
      <c r="B66" s="22">
        <v>4</v>
      </c>
      <c r="C66" s="22">
        <v>42</v>
      </c>
      <c r="D66" s="34">
        <f t="shared" si="14"/>
        <v>39930.000000000015</v>
      </c>
      <c r="E66" s="34">
        <f t="shared" si="1"/>
        <v>4791.6000000000013</v>
      </c>
      <c r="F66" s="34">
        <f t="shared" si="2"/>
        <v>3542.1000000000022</v>
      </c>
      <c r="G66" s="34">
        <f t="shared" si="3"/>
        <v>1249.5</v>
      </c>
      <c r="H66" s="34">
        <f t="shared" si="4"/>
        <v>8333.7000000000044</v>
      </c>
      <c r="I66" s="35">
        <f t="shared" si="15"/>
        <v>319340.03033145372</v>
      </c>
      <c r="J66" s="34">
        <f t="shared" si="13"/>
        <v>2112.2513268344564</v>
      </c>
      <c r="K66" s="36">
        <f t="shared" si="8"/>
        <v>52479</v>
      </c>
      <c r="L66" s="37">
        <f t="shared" si="6"/>
        <v>371819.03033145372</v>
      </c>
    </row>
    <row r="67" spans="2:12" x14ac:dyDescent="0.25">
      <c r="B67" s="22">
        <v>4</v>
      </c>
      <c r="C67" s="22">
        <v>43</v>
      </c>
      <c r="D67" s="34">
        <f t="shared" si="14"/>
        <v>39930.000000000015</v>
      </c>
      <c r="E67" s="34">
        <f t="shared" si="1"/>
        <v>4791.6000000000013</v>
      </c>
      <c r="F67" s="34">
        <f t="shared" si="2"/>
        <v>3542.1000000000022</v>
      </c>
      <c r="G67" s="34">
        <f t="shared" si="3"/>
        <v>1249.5</v>
      </c>
      <c r="H67" s="34">
        <f t="shared" si="4"/>
        <v>8333.7000000000044</v>
      </c>
      <c r="I67" s="35">
        <f t="shared" si="15"/>
        <v>327673.73033145373</v>
      </c>
      <c r="J67" s="34">
        <f t="shared" si="13"/>
        <v>2168.8510393344568</v>
      </c>
      <c r="K67" s="36">
        <f t="shared" si="8"/>
        <v>53728.5</v>
      </c>
      <c r="L67" s="37">
        <f t="shared" si="6"/>
        <v>381402.23033145373</v>
      </c>
    </row>
    <row r="68" spans="2:12" x14ac:dyDescent="0.25">
      <c r="B68" s="22">
        <v>4</v>
      </c>
      <c r="C68" s="22">
        <v>44</v>
      </c>
      <c r="D68" s="34">
        <f t="shared" si="14"/>
        <v>39930.000000000015</v>
      </c>
      <c r="E68" s="34">
        <f t="shared" si="1"/>
        <v>4791.6000000000013</v>
      </c>
      <c r="F68" s="34">
        <f t="shared" si="2"/>
        <v>3542.1000000000022</v>
      </c>
      <c r="G68" s="34">
        <f t="shared" si="3"/>
        <v>1249.5</v>
      </c>
      <c r="H68" s="34">
        <f t="shared" si="4"/>
        <v>8333.7000000000044</v>
      </c>
      <c r="I68" s="35">
        <f t="shared" si="15"/>
        <v>336007.43033145374</v>
      </c>
      <c r="J68" s="34">
        <f t="shared" si="13"/>
        <v>2225.4507518344567</v>
      </c>
      <c r="K68" s="36">
        <f t="shared" si="8"/>
        <v>54978</v>
      </c>
      <c r="L68" s="37">
        <f t="shared" si="6"/>
        <v>390985.43033145374</v>
      </c>
    </row>
    <row r="69" spans="2:12" x14ac:dyDescent="0.25">
      <c r="B69" s="22">
        <v>4</v>
      </c>
      <c r="C69" s="22">
        <v>45</v>
      </c>
      <c r="D69" s="34">
        <f t="shared" si="14"/>
        <v>39930.000000000015</v>
      </c>
      <c r="E69" s="34">
        <f t="shared" si="1"/>
        <v>4791.6000000000013</v>
      </c>
      <c r="F69" s="34">
        <f t="shared" si="2"/>
        <v>3542.1000000000022</v>
      </c>
      <c r="G69" s="34">
        <f t="shared" si="3"/>
        <v>1249.5</v>
      </c>
      <c r="H69" s="34">
        <f t="shared" si="4"/>
        <v>8333.7000000000044</v>
      </c>
      <c r="I69" s="35">
        <f t="shared" si="15"/>
        <v>344341.13033145375</v>
      </c>
      <c r="J69" s="34">
        <f t="shared" si="13"/>
        <v>2282.050464334457</v>
      </c>
      <c r="K69" s="36">
        <f t="shared" si="8"/>
        <v>56227.5</v>
      </c>
      <c r="L69" s="37">
        <f t="shared" si="6"/>
        <v>400568.63033145375</v>
      </c>
    </row>
    <row r="70" spans="2:12" x14ac:dyDescent="0.25">
      <c r="B70" s="22">
        <v>4</v>
      </c>
      <c r="C70" s="22">
        <v>46</v>
      </c>
      <c r="D70" s="34">
        <f t="shared" si="14"/>
        <v>39930.000000000015</v>
      </c>
      <c r="E70" s="34">
        <f t="shared" si="1"/>
        <v>4791.6000000000013</v>
      </c>
      <c r="F70" s="34">
        <f t="shared" si="2"/>
        <v>3542.1000000000022</v>
      </c>
      <c r="G70" s="34">
        <f t="shared" si="3"/>
        <v>1249.5</v>
      </c>
      <c r="H70" s="34">
        <f t="shared" si="4"/>
        <v>8333.7000000000044</v>
      </c>
      <c r="I70" s="35">
        <f t="shared" si="15"/>
        <v>352674.83033145376</v>
      </c>
      <c r="J70" s="34">
        <f t="shared" si="13"/>
        <v>2338.6501768344569</v>
      </c>
      <c r="K70" s="36">
        <f t="shared" si="8"/>
        <v>57477</v>
      </c>
      <c r="L70" s="37">
        <f t="shared" si="6"/>
        <v>410151.83033145376</v>
      </c>
    </row>
    <row r="71" spans="2:12" x14ac:dyDescent="0.25">
      <c r="B71" s="22">
        <v>4</v>
      </c>
      <c r="C71" s="22">
        <v>47</v>
      </c>
      <c r="D71" s="34">
        <f t="shared" si="14"/>
        <v>39930.000000000015</v>
      </c>
      <c r="E71" s="34">
        <f t="shared" si="1"/>
        <v>4791.6000000000013</v>
      </c>
      <c r="F71" s="34">
        <f t="shared" si="2"/>
        <v>3542.1000000000022</v>
      </c>
      <c r="G71" s="34">
        <f t="shared" si="3"/>
        <v>1249.5</v>
      </c>
      <c r="H71" s="34">
        <f t="shared" si="4"/>
        <v>8333.7000000000044</v>
      </c>
      <c r="I71" s="35">
        <f t="shared" si="15"/>
        <v>361008.53033145377</v>
      </c>
      <c r="J71" s="34">
        <f t="shared" si="13"/>
        <v>2395.2498893344568</v>
      </c>
      <c r="K71" s="36">
        <f t="shared" si="8"/>
        <v>58726.5</v>
      </c>
      <c r="L71" s="37">
        <f t="shared" si="6"/>
        <v>419735.03033145377</v>
      </c>
    </row>
    <row r="72" spans="2:12" s="17" customFormat="1" x14ac:dyDescent="0.25">
      <c r="B72" s="38">
        <v>4</v>
      </c>
      <c r="C72" s="38">
        <v>48</v>
      </c>
      <c r="D72" s="39">
        <f t="shared" si="14"/>
        <v>39930.000000000015</v>
      </c>
      <c r="E72" s="39">
        <f t="shared" si="1"/>
        <v>4791.6000000000013</v>
      </c>
      <c r="F72" s="39">
        <f t="shared" si="2"/>
        <v>3542.1000000000022</v>
      </c>
      <c r="G72" s="39">
        <f t="shared" si="3"/>
        <v>1249.5</v>
      </c>
      <c r="H72" s="39">
        <f t="shared" si="4"/>
        <v>8333.7000000000044</v>
      </c>
      <c r="I72" s="40">
        <f>IF(B25&lt;=($F$7-$F$6), H72+I71+SUM(J61:J72), 0)</f>
        <v>395028.84452846728</v>
      </c>
      <c r="J72" s="39">
        <f t="shared" si="13"/>
        <v>2451.8496018344572</v>
      </c>
      <c r="K72" s="41">
        <f t="shared" si="8"/>
        <v>59976</v>
      </c>
      <c r="L72" s="42">
        <f t="shared" si="6"/>
        <v>455004.84452846728</v>
      </c>
    </row>
    <row r="73" spans="2:12" x14ac:dyDescent="0.25">
      <c r="B73" s="22">
        <v>5</v>
      </c>
      <c r="C73" s="22">
        <v>49</v>
      </c>
      <c r="D73" s="34">
        <f t="shared" ref="D73:D84" si="16">IF(B73&lt;=($F$7-$F$6), IF($F$18="Yes",15000,$F$8*(1+$F$9)^4),0)</f>
        <v>43923.000000000015</v>
      </c>
      <c r="E73" s="34">
        <f t="shared" si="1"/>
        <v>5270.7600000000011</v>
      </c>
      <c r="F73" s="34">
        <f t="shared" si="2"/>
        <v>4021.260000000002</v>
      </c>
      <c r="G73" s="34">
        <f t="shared" si="3"/>
        <v>1249.5</v>
      </c>
      <c r="H73" s="34">
        <f t="shared" si="4"/>
        <v>9292.0200000000041</v>
      </c>
      <c r="I73" s="35">
        <f t="shared" ref="I73:I83" si="17">IF(B73&lt;=($F$7-$F$6), H73+I72, 0)</f>
        <v>404320.8645284673</v>
      </c>
      <c r="J73" s="34">
        <f t="shared" si="13"/>
        <v>2682.9042357558405</v>
      </c>
      <c r="K73" s="36">
        <f t="shared" si="8"/>
        <v>61225.5</v>
      </c>
      <c r="L73" s="37">
        <f t="shared" si="6"/>
        <v>465546.3645284673</v>
      </c>
    </row>
    <row r="74" spans="2:12" x14ac:dyDescent="0.25">
      <c r="B74" s="22">
        <v>5</v>
      </c>
      <c r="C74" s="22">
        <v>50</v>
      </c>
      <c r="D74" s="34">
        <f t="shared" si="16"/>
        <v>43923.000000000015</v>
      </c>
      <c r="E74" s="34">
        <f t="shared" si="1"/>
        <v>5270.7600000000011</v>
      </c>
      <c r="F74" s="34">
        <f t="shared" si="2"/>
        <v>4021.260000000002</v>
      </c>
      <c r="G74" s="34">
        <f t="shared" si="3"/>
        <v>1249.5</v>
      </c>
      <c r="H74" s="34">
        <f t="shared" si="4"/>
        <v>9292.0200000000041</v>
      </c>
      <c r="I74" s="35">
        <f t="shared" si="17"/>
        <v>413612.88452846732</v>
      </c>
      <c r="J74" s="34">
        <f t="shared" si="13"/>
        <v>2746.0125382558408</v>
      </c>
      <c r="K74" s="36">
        <f t="shared" si="8"/>
        <v>62475</v>
      </c>
      <c r="L74" s="37">
        <f t="shared" si="6"/>
        <v>476087.88452846732</v>
      </c>
    </row>
    <row r="75" spans="2:12" x14ac:dyDescent="0.25">
      <c r="B75" s="22">
        <v>5</v>
      </c>
      <c r="C75" s="22">
        <v>51</v>
      </c>
      <c r="D75" s="34">
        <f t="shared" si="16"/>
        <v>43923.000000000015</v>
      </c>
      <c r="E75" s="34">
        <f t="shared" si="1"/>
        <v>5270.7600000000011</v>
      </c>
      <c r="F75" s="34">
        <f t="shared" si="2"/>
        <v>4021.260000000002</v>
      </c>
      <c r="G75" s="34">
        <f t="shared" si="3"/>
        <v>1249.5</v>
      </c>
      <c r="H75" s="34">
        <f t="shared" si="4"/>
        <v>9292.0200000000041</v>
      </c>
      <c r="I75" s="35">
        <f t="shared" si="17"/>
        <v>422904.90452846733</v>
      </c>
      <c r="J75" s="34">
        <f t="shared" si="13"/>
        <v>2809.1208407558406</v>
      </c>
      <c r="K75" s="36">
        <f t="shared" si="8"/>
        <v>63724.5</v>
      </c>
      <c r="L75" s="37">
        <f t="shared" si="6"/>
        <v>486629.40452846733</v>
      </c>
    </row>
    <row r="76" spans="2:12" x14ac:dyDescent="0.25">
      <c r="B76" s="22">
        <v>5</v>
      </c>
      <c r="C76" s="22">
        <v>52</v>
      </c>
      <c r="D76" s="34">
        <f t="shared" si="16"/>
        <v>43923.000000000015</v>
      </c>
      <c r="E76" s="34">
        <f t="shared" si="1"/>
        <v>5270.7600000000011</v>
      </c>
      <c r="F76" s="34">
        <f t="shared" si="2"/>
        <v>4021.260000000002</v>
      </c>
      <c r="G76" s="34">
        <f t="shared" si="3"/>
        <v>1249.5</v>
      </c>
      <c r="H76" s="34">
        <f t="shared" si="4"/>
        <v>9292.0200000000041</v>
      </c>
      <c r="I76" s="35">
        <f t="shared" si="17"/>
        <v>432196.92452846735</v>
      </c>
      <c r="J76" s="34">
        <f t="shared" si="13"/>
        <v>2872.2291432558409</v>
      </c>
      <c r="K76" s="36">
        <f t="shared" si="8"/>
        <v>64974</v>
      </c>
      <c r="L76" s="37">
        <f t="shared" si="6"/>
        <v>497170.92452846735</v>
      </c>
    </row>
    <row r="77" spans="2:12" x14ac:dyDescent="0.25">
      <c r="B77" s="22">
        <v>5</v>
      </c>
      <c r="C77" s="22">
        <v>53</v>
      </c>
      <c r="D77" s="34">
        <f t="shared" si="16"/>
        <v>43923.000000000015</v>
      </c>
      <c r="E77" s="34">
        <f t="shared" si="1"/>
        <v>5270.7600000000011</v>
      </c>
      <c r="F77" s="34">
        <f t="shared" si="2"/>
        <v>4021.260000000002</v>
      </c>
      <c r="G77" s="34">
        <f t="shared" si="3"/>
        <v>1249.5</v>
      </c>
      <c r="H77" s="34">
        <f t="shared" si="4"/>
        <v>9292.0200000000041</v>
      </c>
      <c r="I77" s="35">
        <f t="shared" si="17"/>
        <v>441488.94452846737</v>
      </c>
      <c r="J77" s="34">
        <f t="shared" si="13"/>
        <v>2935.3374457558411</v>
      </c>
      <c r="K77" s="36">
        <f t="shared" si="8"/>
        <v>66223.5</v>
      </c>
      <c r="L77" s="37">
        <f t="shared" si="6"/>
        <v>507712.44452846737</v>
      </c>
    </row>
    <row r="78" spans="2:12" x14ac:dyDescent="0.25">
      <c r="B78" s="22">
        <v>5</v>
      </c>
      <c r="C78" s="22">
        <v>54</v>
      </c>
      <c r="D78" s="34">
        <f t="shared" si="16"/>
        <v>43923.000000000015</v>
      </c>
      <c r="E78" s="34">
        <f t="shared" si="1"/>
        <v>5270.7600000000011</v>
      </c>
      <c r="F78" s="34">
        <f t="shared" si="2"/>
        <v>4021.260000000002</v>
      </c>
      <c r="G78" s="34">
        <f t="shared" si="3"/>
        <v>1249.5</v>
      </c>
      <c r="H78" s="34">
        <f t="shared" si="4"/>
        <v>9292.0200000000041</v>
      </c>
      <c r="I78" s="35">
        <f t="shared" si="17"/>
        <v>450780.96452846739</v>
      </c>
      <c r="J78" s="34">
        <f t="shared" si="13"/>
        <v>2998.445748255841</v>
      </c>
      <c r="K78" s="36">
        <f t="shared" si="8"/>
        <v>67473</v>
      </c>
      <c r="L78" s="37">
        <f t="shared" si="6"/>
        <v>518253.96452846739</v>
      </c>
    </row>
    <row r="79" spans="2:12" x14ac:dyDescent="0.25">
      <c r="B79" s="22">
        <v>5</v>
      </c>
      <c r="C79" s="22">
        <v>55</v>
      </c>
      <c r="D79" s="34">
        <f t="shared" si="16"/>
        <v>43923.000000000015</v>
      </c>
      <c r="E79" s="34">
        <f t="shared" si="1"/>
        <v>5270.7600000000011</v>
      </c>
      <c r="F79" s="34">
        <f t="shared" si="2"/>
        <v>4021.260000000002</v>
      </c>
      <c r="G79" s="34">
        <f t="shared" si="3"/>
        <v>1249.5</v>
      </c>
      <c r="H79" s="34">
        <f t="shared" si="4"/>
        <v>9292.0200000000041</v>
      </c>
      <c r="I79" s="35">
        <f t="shared" si="17"/>
        <v>460072.98452846741</v>
      </c>
      <c r="J79" s="34">
        <f t="shared" si="13"/>
        <v>3061.5540507558412</v>
      </c>
      <c r="K79" s="36">
        <f t="shared" si="8"/>
        <v>68722.5</v>
      </c>
      <c r="L79" s="37">
        <f t="shared" si="6"/>
        <v>528795.48452846741</v>
      </c>
    </row>
    <row r="80" spans="2:12" x14ac:dyDescent="0.25">
      <c r="B80" s="22">
        <v>5</v>
      </c>
      <c r="C80" s="22">
        <v>56</v>
      </c>
      <c r="D80" s="34">
        <f t="shared" si="16"/>
        <v>43923.000000000015</v>
      </c>
      <c r="E80" s="34">
        <f t="shared" si="1"/>
        <v>5270.7600000000011</v>
      </c>
      <c r="F80" s="34">
        <f t="shared" si="2"/>
        <v>4021.260000000002</v>
      </c>
      <c r="G80" s="34">
        <f t="shared" si="3"/>
        <v>1249.5</v>
      </c>
      <c r="H80" s="34">
        <f t="shared" si="4"/>
        <v>9292.0200000000041</v>
      </c>
      <c r="I80" s="35">
        <f t="shared" si="17"/>
        <v>469365.00452846743</v>
      </c>
      <c r="J80" s="34">
        <f t="shared" si="13"/>
        <v>3124.6623532558415</v>
      </c>
      <c r="K80" s="36">
        <f t="shared" si="8"/>
        <v>69972</v>
      </c>
      <c r="L80" s="37">
        <f t="shared" si="6"/>
        <v>539337.00452846743</v>
      </c>
    </row>
    <row r="81" spans="2:12" x14ac:dyDescent="0.25">
      <c r="B81" s="22">
        <v>5</v>
      </c>
      <c r="C81" s="22">
        <v>57</v>
      </c>
      <c r="D81" s="34">
        <f t="shared" si="16"/>
        <v>43923.000000000015</v>
      </c>
      <c r="E81" s="34">
        <f t="shared" si="1"/>
        <v>5270.7600000000011</v>
      </c>
      <c r="F81" s="34">
        <f t="shared" si="2"/>
        <v>4021.260000000002</v>
      </c>
      <c r="G81" s="34">
        <f t="shared" si="3"/>
        <v>1249.5</v>
      </c>
      <c r="H81" s="34">
        <f t="shared" si="4"/>
        <v>9292.0200000000041</v>
      </c>
      <c r="I81" s="35">
        <f t="shared" si="17"/>
        <v>478657.02452846745</v>
      </c>
      <c r="J81" s="34">
        <f t="shared" si="13"/>
        <v>3187.7706557558417</v>
      </c>
      <c r="K81" s="36">
        <f t="shared" si="8"/>
        <v>71221.5</v>
      </c>
      <c r="L81" s="37">
        <f t="shared" si="6"/>
        <v>549878.52452846745</v>
      </c>
    </row>
    <row r="82" spans="2:12" x14ac:dyDescent="0.25">
      <c r="B82" s="22">
        <v>5</v>
      </c>
      <c r="C82" s="22">
        <v>58</v>
      </c>
      <c r="D82" s="34">
        <f t="shared" si="16"/>
        <v>43923.000000000015</v>
      </c>
      <c r="E82" s="34">
        <f t="shared" si="1"/>
        <v>5270.7600000000011</v>
      </c>
      <c r="F82" s="34">
        <f t="shared" si="2"/>
        <v>4021.260000000002</v>
      </c>
      <c r="G82" s="34">
        <f t="shared" si="3"/>
        <v>1249.5</v>
      </c>
      <c r="H82" s="34">
        <f t="shared" si="4"/>
        <v>9292.0200000000041</v>
      </c>
      <c r="I82" s="35">
        <f t="shared" si="17"/>
        <v>487949.04452846746</v>
      </c>
      <c r="J82" s="34">
        <f t="shared" si="13"/>
        <v>3250.8789582558416</v>
      </c>
      <c r="K82" s="36">
        <f t="shared" si="8"/>
        <v>72471</v>
      </c>
      <c r="L82" s="37">
        <f t="shared" si="6"/>
        <v>560420.04452846746</v>
      </c>
    </row>
    <row r="83" spans="2:12" x14ac:dyDescent="0.25">
      <c r="B83" s="22">
        <v>5</v>
      </c>
      <c r="C83" s="22">
        <v>59</v>
      </c>
      <c r="D83" s="34">
        <f t="shared" si="16"/>
        <v>43923.000000000015</v>
      </c>
      <c r="E83" s="34">
        <f t="shared" si="1"/>
        <v>5270.7600000000011</v>
      </c>
      <c r="F83" s="34">
        <f t="shared" si="2"/>
        <v>4021.260000000002</v>
      </c>
      <c r="G83" s="34">
        <f t="shared" si="3"/>
        <v>1249.5</v>
      </c>
      <c r="H83" s="34">
        <f t="shared" si="4"/>
        <v>9292.0200000000041</v>
      </c>
      <c r="I83" s="35">
        <f t="shared" si="17"/>
        <v>497241.06452846748</v>
      </c>
      <c r="J83" s="34">
        <f t="shared" si="13"/>
        <v>3313.9872607558418</v>
      </c>
      <c r="K83" s="36">
        <f t="shared" si="8"/>
        <v>73720.5</v>
      </c>
      <c r="L83" s="37">
        <f t="shared" si="6"/>
        <v>570961.56452846748</v>
      </c>
    </row>
    <row r="84" spans="2:12" s="17" customFormat="1" x14ac:dyDescent="0.25">
      <c r="B84" s="38">
        <v>5</v>
      </c>
      <c r="C84" s="38">
        <v>60</v>
      </c>
      <c r="D84" s="39">
        <f t="shared" si="16"/>
        <v>43923.000000000015</v>
      </c>
      <c r="E84" s="39">
        <f t="shared" si="1"/>
        <v>5270.7600000000011</v>
      </c>
      <c r="F84" s="39">
        <f t="shared" si="2"/>
        <v>4021.260000000002</v>
      </c>
      <c r="G84" s="39">
        <f t="shared" si="3"/>
        <v>1249.5</v>
      </c>
      <c r="H84" s="39">
        <f t="shared" si="4"/>
        <v>9292.0200000000041</v>
      </c>
      <c r="I84" s="40">
        <f>IF(B84&lt;=($F$7-$F$6), H84+I83+SUM(J73:J84), 0)</f>
        <v>542893.0833225376</v>
      </c>
      <c r="J84" s="39">
        <f t="shared" si="13"/>
        <v>3377.0955632558421</v>
      </c>
      <c r="K84" s="41">
        <f t="shared" si="8"/>
        <v>74970</v>
      </c>
      <c r="L84" s="42">
        <f t="shared" si="6"/>
        <v>617863.0833225376</v>
      </c>
    </row>
    <row r="85" spans="2:12" x14ac:dyDescent="0.25">
      <c r="B85" s="22">
        <v>6</v>
      </c>
      <c r="C85" s="22">
        <v>61</v>
      </c>
      <c r="D85" s="34">
        <f t="shared" ref="D85:D96" si="18">IF(B85&lt;=($F$7-$F$6), IF($F$18="Yes",15000,$F$8*(1+$F$9)^5),0)</f>
        <v>48315.300000000017</v>
      </c>
      <c r="E85" s="34">
        <f t="shared" si="1"/>
        <v>5797.8360000000021</v>
      </c>
      <c r="F85" s="34">
        <f t="shared" si="2"/>
        <v>4548.3360000000021</v>
      </c>
      <c r="G85" s="34">
        <f t="shared" si="3"/>
        <v>1249.5</v>
      </c>
      <c r="H85" s="34">
        <f t="shared" si="4"/>
        <v>10346.172000000004</v>
      </c>
      <c r="I85" s="35">
        <f t="shared" ref="I85:I95" si="19">IF(B85&lt;=($F$7-$F$6), H85+I84,0)</f>
        <v>553239.25532253762</v>
      </c>
      <c r="J85" s="34">
        <f t="shared" si="13"/>
        <v>3687.1488575655681</v>
      </c>
      <c r="K85" s="36">
        <f t="shared" si="8"/>
        <v>76219.5</v>
      </c>
      <c r="L85" s="37">
        <f t="shared" si="6"/>
        <v>629458.75532253762</v>
      </c>
    </row>
    <row r="86" spans="2:12" x14ac:dyDescent="0.25">
      <c r="B86" s="22">
        <v>6</v>
      </c>
      <c r="C86" s="22">
        <v>62</v>
      </c>
      <c r="D86" s="34">
        <f t="shared" si="18"/>
        <v>48315.300000000017</v>
      </c>
      <c r="E86" s="34">
        <f t="shared" si="1"/>
        <v>5797.8360000000021</v>
      </c>
      <c r="F86" s="34">
        <f t="shared" si="2"/>
        <v>4548.3360000000021</v>
      </c>
      <c r="G86" s="34">
        <f t="shared" si="3"/>
        <v>1249.5</v>
      </c>
      <c r="H86" s="34">
        <f t="shared" si="4"/>
        <v>10346.172000000004</v>
      </c>
      <c r="I86" s="35">
        <f t="shared" si="19"/>
        <v>563585.42732253764</v>
      </c>
      <c r="J86" s="34">
        <f t="shared" si="13"/>
        <v>3757.4166090655681</v>
      </c>
      <c r="K86" s="36">
        <f t="shared" si="8"/>
        <v>77469</v>
      </c>
      <c r="L86" s="37">
        <f t="shared" si="6"/>
        <v>641054.42732253764</v>
      </c>
    </row>
    <row r="87" spans="2:12" x14ac:dyDescent="0.25">
      <c r="B87" s="22">
        <v>6</v>
      </c>
      <c r="C87" s="22">
        <v>63</v>
      </c>
      <c r="D87" s="34">
        <f t="shared" si="18"/>
        <v>48315.300000000017</v>
      </c>
      <c r="E87" s="34">
        <f t="shared" si="1"/>
        <v>5797.8360000000021</v>
      </c>
      <c r="F87" s="34">
        <f t="shared" si="2"/>
        <v>4548.3360000000021</v>
      </c>
      <c r="G87" s="34">
        <f t="shared" si="3"/>
        <v>1249.5</v>
      </c>
      <c r="H87" s="34">
        <f t="shared" si="4"/>
        <v>10346.172000000004</v>
      </c>
      <c r="I87" s="35">
        <f t="shared" si="19"/>
        <v>573931.59932253766</v>
      </c>
      <c r="J87" s="34">
        <f t="shared" si="13"/>
        <v>3827.6843605655686</v>
      </c>
      <c r="K87" s="36">
        <f t="shared" si="8"/>
        <v>78718.5</v>
      </c>
      <c r="L87" s="37">
        <f t="shared" si="6"/>
        <v>652650.09932253766</v>
      </c>
    </row>
    <row r="88" spans="2:12" x14ac:dyDescent="0.25">
      <c r="B88" s="22">
        <v>6</v>
      </c>
      <c r="C88" s="22">
        <v>64</v>
      </c>
      <c r="D88" s="34">
        <f t="shared" si="18"/>
        <v>48315.300000000017</v>
      </c>
      <c r="E88" s="34">
        <f t="shared" si="1"/>
        <v>5797.8360000000021</v>
      </c>
      <c r="F88" s="34">
        <f t="shared" si="2"/>
        <v>4548.3360000000021</v>
      </c>
      <c r="G88" s="34">
        <f t="shared" si="3"/>
        <v>1249.5</v>
      </c>
      <c r="H88" s="34">
        <f t="shared" si="4"/>
        <v>10346.172000000004</v>
      </c>
      <c r="I88" s="35">
        <f t="shared" si="19"/>
        <v>584277.77132253768</v>
      </c>
      <c r="J88" s="34">
        <f t="shared" si="13"/>
        <v>3897.9521120655686</v>
      </c>
      <c r="K88" s="36">
        <f t="shared" si="8"/>
        <v>79968</v>
      </c>
      <c r="L88" s="37">
        <f t="shared" si="6"/>
        <v>664245.77132253768</v>
      </c>
    </row>
    <row r="89" spans="2:12" x14ac:dyDescent="0.25">
      <c r="B89" s="22">
        <v>6</v>
      </c>
      <c r="C89" s="22">
        <v>65</v>
      </c>
      <c r="D89" s="34">
        <f t="shared" si="18"/>
        <v>48315.300000000017</v>
      </c>
      <c r="E89" s="34">
        <f t="shared" ref="E89:E152" si="20">IF(B89&lt;=($F$7-$F$6),D89*$F$11,0)</f>
        <v>5797.8360000000021</v>
      </c>
      <c r="F89" s="34">
        <f t="shared" ref="F89:F152" si="21">IF(B89&lt;=($F$7-$F$6),IF(D89&lt;=15000,D89*$F$13,D89*$F$13)+IF(D89&gt;15000,(D89*$F$14)-1249.5,0),0)</f>
        <v>4548.3360000000021</v>
      </c>
      <c r="G89" s="34">
        <f t="shared" ref="G89:G152" si="22">IF(B89&lt;=($F$7-$F$6),IF(D89&lt;=15000,D89*$F$14,1249.5),0)</f>
        <v>1249.5</v>
      </c>
      <c r="H89" s="34">
        <f t="shared" ref="H89:H152" si="23">E89+F89</f>
        <v>10346.172000000004</v>
      </c>
      <c r="I89" s="35">
        <f t="shared" si="19"/>
        <v>594623.9433225377</v>
      </c>
      <c r="J89" s="34">
        <f t="shared" si="13"/>
        <v>3968.2198635655686</v>
      </c>
      <c r="K89" s="36">
        <f t="shared" si="8"/>
        <v>81217.5</v>
      </c>
      <c r="L89" s="37">
        <f t="shared" si="6"/>
        <v>675841.4433225377</v>
      </c>
    </row>
    <row r="90" spans="2:12" x14ac:dyDescent="0.25">
      <c r="B90" s="22">
        <v>6</v>
      </c>
      <c r="C90" s="22">
        <v>66</v>
      </c>
      <c r="D90" s="34">
        <f t="shared" si="18"/>
        <v>48315.300000000017</v>
      </c>
      <c r="E90" s="34">
        <f t="shared" si="20"/>
        <v>5797.8360000000021</v>
      </c>
      <c r="F90" s="34">
        <f t="shared" si="21"/>
        <v>4548.3360000000021</v>
      </c>
      <c r="G90" s="34">
        <f t="shared" si="22"/>
        <v>1249.5</v>
      </c>
      <c r="H90" s="34">
        <f t="shared" si="23"/>
        <v>10346.172000000004</v>
      </c>
      <c r="I90" s="35">
        <f t="shared" si="19"/>
        <v>604970.11532253772</v>
      </c>
      <c r="J90" s="34">
        <f t="shared" ref="J90:J121" si="24">IF(B89&lt;=($F$7-$F$6), I89*($F$15/12),0)</f>
        <v>4038.4876150655687</v>
      </c>
      <c r="K90" s="36">
        <f t="shared" si="8"/>
        <v>82467</v>
      </c>
      <c r="L90" s="37">
        <f t="shared" ref="L90:L153" si="25">I90+K90</f>
        <v>687437.11532253772</v>
      </c>
    </row>
    <row r="91" spans="2:12" x14ac:dyDescent="0.25">
      <c r="B91" s="22">
        <v>6</v>
      </c>
      <c r="C91" s="22">
        <v>67</v>
      </c>
      <c r="D91" s="34">
        <f t="shared" si="18"/>
        <v>48315.300000000017</v>
      </c>
      <c r="E91" s="34">
        <f t="shared" si="20"/>
        <v>5797.8360000000021</v>
      </c>
      <c r="F91" s="34">
        <f t="shared" si="21"/>
        <v>4548.3360000000021</v>
      </c>
      <c r="G91" s="34">
        <f t="shared" si="22"/>
        <v>1249.5</v>
      </c>
      <c r="H91" s="34">
        <f t="shared" si="23"/>
        <v>10346.172000000004</v>
      </c>
      <c r="I91" s="35">
        <f t="shared" si="19"/>
        <v>615316.28732253774</v>
      </c>
      <c r="J91" s="34">
        <f t="shared" si="24"/>
        <v>4108.7553665655687</v>
      </c>
      <c r="K91" s="36">
        <f t="shared" ref="K91:K154" si="26">IF(B91&lt;=($F$7-$F$6),K90+G91,0)</f>
        <v>83716.5</v>
      </c>
      <c r="L91" s="37">
        <f t="shared" si="25"/>
        <v>699032.78732253774</v>
      </c>
    </row>
    <row r="92" spans="2:12" x14ac:dyDescent="0.25">
      <c r="B92" s="22">
        <v>6</v>
      </c>
      <c r="C92" s="22">
        <v>68</v>
      </c>
      <c r="D92" s="34">
        <f t="shared" si="18"/>
        <v>48315.300000000017</v>
      </c>
      <c r="E92" s="34">
        <f t="shared" si="20"/>
        <v>5797.8360000000021</v>
      </c>
      <c r="F92" s="34">
        <f t="shared" si="21"/>
        <v>4548.3360000000021</v>
      </c>
      <c r="G92" s="34">
        <f t="shared" si="22"/>
        <v>1249.5</v>
      </c>
      <c r="H92" s="34">
        <f t="shared" si="23"/>
        <v>10346.172000000004</v>
      </c>
      <c r="I92" s="35">
        <f t="shared" si="19"/>
        <v>625662.45932253776</v>
      </c>
      <c r="J92" s="34">
        <f t="shared" si="24"/>
        <v>4179.0231180655692</v>
      </c>
      <c r="K92" s="36">
        <f t="shared" si="26"/>
        <v>84966</v>
      </c>
      <c r="L92" s="37">
        <f t="shared" si="25"/>
        <v>710628.45932253776</v>
      </c>
    </row>
    <row r="93" spans="2:12" x14ac:dyDescent="0.25">
      <c r="B93" s="22">
        <v>6</v>
      </c>
      <c r="C93" s="22">
        <v>69</v>
      </c>
      <c r="D93" s="34">
        <f t="shared" si="18"/>
        <v>48315.300000000017</v>
      </c>
      <c r="E93" s="34">
        <f t="shared" si="20"/>
        <v>5797.8360000000021</v>
      </c>
      <c r="F93" s="34">
        <f t="shared" si="21"/>
        <v>4548.3360000000021</v>
      </c>
      <c r="G93" s="34">
        <f t="shared" si="22"/>
        <v>1249.5</v>
      </c>
      <c r="H93" s="34">
        <f t="shared" si="23"/>
        <v>10346.172000000004</v>
      </c>
      <c r="I93" s="35">
        <f t="shared" si="19"/>
        <v>636008.63132253778</v>
      </c>
      <c r="J93" s="34">
        <f t="shared" si="24"/>
        <v>4249.2908695655697</v>
      </c>
      <c r="K93" s="36">
        <f t="shared" si="26"/>
        <v>86215.5</v>
      </c>
      <c r="L93" s="37">
        <f t="shared" si="25"/>
        <v>722224.13132253778</v>
      </c>
    </row>
    <row r="94" spans="2:12" x14ac:dyDescent="0.25">
      <c r="B94" s="22">
        <v>6</v>
      </c>
      <c r="C94" s="22">
        <v>70</v>
      </c>
      <c r="D94" s="34">
        <f t="shared" si="18"/>
        <v>48315.300000000017</v>
      </c>
      <c r="E94" s="34">
        <f t="shared" si="20"/>
        <v>5797.8360000000021</v>
      </c>
      <c r="F94" s="34">
        <f t="shared" si="21"/>
        <v>4548.3360000000021</v>
      </c>
      <c r="G94" s="34">
        <f t="shared" si="22"/>
        <v>1249.5</v>
      </c>
      <c r="H94" s="34">
        <f t="shared" si="23"/>
        <v>10346.172000000004</v>
      </c>
      <c r="I94" s="35">
        <f t="shared" si="19"/>
        <v>646354.8033225378</v>
      </c>
      <c r="J94" s="34">
        <f t="shared" si="24"/>
        <v>4319.5586210655692</v>
      </c>
      <c r="K94" s="36">
        <f t="shared" si="26"/>
        <v>87465</v>
      </c>
      <c r="L94" s="37">
        <f t="shared" si="25"/>
        <v>733819.8033225378</v>
      </c>
    </row>
    <row r="95" spans="2:12" x14ac:dyDescent="0.25">
      <c r="B95" s="22">
        <v>6</v>
      </c>
      <c r="C95" s="22">
        <v>71</v>
      </c>
      <c r="D95" s="34">
        <f t="shared" si="18"/>
        <v>48315.300000000017</v>
      </c>
      <c r="E95" s="34">
        <f t="shared" si="20"/>
        <v>5797.8360000000021</v>
      </c>
      <c r="F95" s="34">
        <f t="shared" si="21"/>
        <v>4548.3360000000021</v>
      </c>
      <c r="G95" s="34">
        <f t="shared" si="22"/>
        <v>1249.5</v>
      </c>
      <c r="H95" s="34">
        <f t="shared" si="23"/>
        <v>10346.172000000004</v>
      </c>
      <c r="I95" s="35">
        <f t="shared" si="19"/>
        <v>656700.97532253782</v>
      </c>
      <c r="J95" s="34">
        <f t="shared" si="24"/>
        <v>4389.8263725655697</v>
      </c>
      <c r="K95" s="36">
        <f t="shared" si="26"/>
        <v>88714.5</v>
      </c>
      <c r="L95" s="37">
        <f t="shared" si="25"/>
        <v>745415.47532253782</v>
      </c>
    </row>
    <row r="96" spans="2:12" s="17" customFormat="1" x14ac:dyDescent="0.25">
      <c r="B96" s="38">
        <v>6</v>
      </c>
      <c r="C96" s="38">
        <v>72</v>
      </c>
      <c r="D96" s="39">
        <f t="shared" si="18"/>
        <v>48315.300000000017</v>
      </c>
      <c r="E96" s="39">
        <f t="shared" si="20"/>
        <v>5797.8360000000021</v>
      </c>
      <c r="F96" s="39">
        <f t="shared" si="21"/>
        <v>4548.3360000000021</v>
      </c>
      <c r="G96" s="39">
        <f t="shared" si="22"/>
        <v>1249.5</v>
      </c>
      <c r="H96" s="39">
        <f t="shared" si="23"/>
        <v>10346.172000000004</v>
      </c>
      <c r="I96" s="40">
        <f>IF(B96&lt;=($F$7-$F$6), H96+I95+SUM(J85:J96), 0)</f>
        <v>715930.60521232465</v>
      </c>
      <c r="J96" s="39">
        <f t="shared" si="24"/>
        <v>4460.0941240655693</v>
      </c>
      <c r="K96" s="41">
        <f t="shared" si="26"/>
        <v>89964</v>
      </c>
      <c r="L96" s="42">
        <f t="shared" si="25"/>
        <v>805894.60521232465</v>
      </c>
    </row>
    <row r="97" spans="2:12" x14ac:dyDescent="0.25">
      <c r="B97" s="22">
        <v>7</v>
      </c>
      <c r="C97" s="22">
        <v>73</v>
      </c>
      <c r="D97" s="34">
        <f t="shared" ref="D97:D108" si="27">IF(B97&lt;=($F$7-$F$6), IF($F$18="Yes",15000,$F$8*(1+$F$9)^6),0)</f>
        <v>53146.830000000024</v>
      </c>
      <c r="E97" s="34">
        <f t="shared" si="20"/>
        <v>6377.6196000000027</v>
      </c>
      <c r="F97" s="34">
        <f t="shared" si="21"/>
        <v>5128.1196000000027</v>
      </c>
      <c r="G97" s="34">
        <f t="shared" si="22"/>
        <v>1249.5</v>
      </c>
      <c r="H97" s="34">
        <f t="shared" si="23"/>
        <v>11505.739200000005</v>
      </c>
      <c r="I97" s="35">
        <f t="shared" ref="I97:I107" si="28">IF(B97&lt;=($F$7-$F$6), H97+I96, 0)</f>
        <v>727436.3444123246</v>
      </c>
      <c r="J97" s="34">
        <f t="shared" si="24"/>
        <v>4862.362027067039</v>
      </c>
      <c r="K97" s="36">
        <f t="shared" si="26"/>
        <v>91213.5</v>
      </c>
      <c r="L97" s="37">
        <f t="shared" si="25"/>
        <v>818649.8444123246</v>
      </c>
    </row>
    <row r="98" spans="2:12" x14ac:dyDescent="0.25">
      <c r="B98" s="22">
        <v>7</v>
      </c>
      <c r="C98" s="22">
        <v>74</v>
      </c>
      <c r="D98" s="34">
        <f t="shared" si="27"/>
        <v>53146.830000000024</v>
      </c>
      <c r="E98" s="34">
        <f t="shared" si="20"/>
        <v>6377.6196000000027</v>
      </c>
      <c r="F98" s="34">
        <f t="shared" si="21"/>
        <v>5128.1196000000027</v>
      </c>
      <c r="G98" s="34">
        <f t="shared" si="22"/>
        <v>1249.5</v>
      </c>
      <c r="H98" s="34">
        <f t="shared" si="23"/>
        <v>11505.739200000005</v>
      </c>
      <c r="I98" s="35">
        <f t="shared" si="28"/>
        <v>738942.08361232455</v>
      </c>
      <c r="J98" s="34">
        <f t="shared" si="24"/>
        <v>4940.5051724670384</v>
      </c>
      <c r="K98" s="36">
        <f t="shared" si="26"/>
        <v>92463</v>
      </c>
      <c r="L98" s="37">
        <f t="shared" si="25"/>
        <v>831405.08361232455</v>
      </c>
    </row>
    <row r="99" spans="2:12" x14ac:dyDescent="0.25">
      <c r="B99" s="22">
        <v>7</v>
      </c>
      <c r="C99" s="22">
        <v>75</v>
      </c>
      <c r="D99" s="34">
        <f t="shared" si="27"/>
        <v>53146.830000000024</v>
      </c>
      <c r="E99" s="34">
        <f t="shared" si="20"/>
        <v>6377.6196000000027</v>
      </c>
      <c r="F99" s="34">
        <f t="shared" si="21"/>
        <v>5128.1196000000027</v>
      </c>
      <c r="G99" s="34">
        <f t="shared" si="22"/>
        <v>1249.5</v>
      </c>
      <c r="H99" s="34">
        <f t="shared" si="23"/>
        <v>11505.739200000005</v>
      </c>
      <c r="I99" s="35">
        <f t="shared" si="28"/>
        <v>750447.82281232451</v>
      </c>
      <c r="J99" s="34">
        <f t="shared" si="24"/>
        <v>5018.6483178670378</v>
      </c>
      <c r="K99" s="36">
        <f t="shared" si="26"/>
        <v>93712.5</v>
      </c>
      <c r="L99" s="37">
        <f t="shared" si="25"/>
        <v>844160.32281232451</v>
      </c>
    </row>
    <row r="100" spans="2:12" x14ac:dyDescent="0.25">
      <c r="B100" s="22">
        <v>7</v>
      </c>
      <c r="C100" s="22">
        <v>76</v>
      </c>
      <c r="D100" s="34">
        <f t="shared" si="27"/>
        <v>53146.830000000024</v>
      </c>
      <c r="E100" s="34">
        <f t="shared" si="20"/>
        <v>6377.6196000000027</v>
      </c>
      <c r="F100" s="34">
        <f t="shared" si="21"/>
        <v>5128.1196000000027</v>
      </c>
      <c r="G100" s="34">
        <f t="shared" si="22"/>
        <v>1249.5</v>
      </c>
      <c r="H100" s="34">
        <f t="shared" si="23"/>
        <v>11505.739200000005</v>
      </c>
      <c r="I100" s="35">
        <f t="shared" si="28"/>
        <v>761953.56201232446</v>
      </c>
      <c r="J100" s="34">
        <f t="shared" si="24"/>
        <v>5096.7914632670381</v>
      </c>
      <c r="K100" s="36">
        <f t="shared" si="26"/>
        <v>94962</v>
      </c>
      <c r="L100" s="37">
        <f t="shared" si="25"/>
        <v>856915.56201232446</v>
      </c>
    </row>
    <row r="101" spans="2:12" x14ac:dyDescent="0.25">
      <c r="B101" s="22">
        <v>7</v>
      </c>
      <c r="C101" s="22">
        <v>77</v>
      </c>
      <c r="D101" s="34">
        <f t="shared" si="27"/>
        <v>53146.830000000024</v>
      </c>
      <c r="E101" s="34">
        <f t="shared" si="20"/>
        <v>6377.6196000000027</v>
      </c>
      <c r="F101" s="34">
        <f t="shared" si="21"/>
        <v>5128.1196000000027</v>
      </c>
      <c r="G101" s="34">
        <f t="shared" si="22"/>
        <v>1249.5</v>
      </c>
      <c r="H101" s="34">
        <f t="shared" si="23"/>
        <v>11505.739200000005</v>
      </c>
      <c r="I101" s="35">
        <f t="shared" si="28"/>
        <v>773459.30121232441</v>
      </c>
      <c r="J101" s="34">
        <f t="shared" si="24"/>
        <v>5174.9346086670375</v>
      </c>
      <c r="K101" s="36">
        <f t="shared" si="26"/>
        <v>96211.5</v>
      </c>
      <c r="L101" s="37">
        <f t="shared" si="25"/>
        <v>869670.80121232441</v>
      </c>
    </row>
    <row r="102" spans="2:12" x14ac:dyDescent="0.25">
      <c r="B102" s="22">
        <v>7</v>
      </c>
      <c r="C102" s="22">
        <v>78</v>
      </c>
      <c r="D102" s="34">
        <f t="shared" si="27"/>
        <v>53146.830000000024</v>
      </c>
      <c r="E102" s="34">
        <f t="shared" si="20"/>
        <v>6377.6196000000027</v>
      </c>
      <c r="F102" s="34">
        <f t="shared" si="21"/>
        <v>5128.1196000000027</v>
      </c>
      <c r="G102" s="34">
        <f t="shared" si="22"/>
        <v>1249.5</v>
      </c>
      <c r="H102" s="34">
        <f t="shared" si="23"/>
        <v>11505.739200000005</v>
      </c>
      <c r="I102" s="35">
        <f t="shared" si="28"/>
        <v>784965.04041232436</v>
      </c>
      <c r="J102" s="34">
        <f t="shared" si="24"/>
        <v>5253.0777540670369</v>
      </c>
      <c r="K102" s="36">
        <f t="shared" si="26"/>
        <v>97461</v>
      </c>
      <c r="L102" s="37">
        <f t="shared" si="25"/>
        <v>882426.04041232436</v>
      </c>
    </row>
    <row r="103" spans="2:12" x14ac:dyDescent="0.25">
      <c r="B103" s="22">
        <v>7</v>
      </c>
      <c r="C103" s="22">
        <v>79</v>
      </c>
      <c r="D103" s="34">
        <f t="shared" si="27"/>
        <v>53146.830000000024</v>
      </c>
      <c r="E103" s="34">
        <f t="shared" si="20"/>
        <v>6377.6196000000027</v>
      </c>
      <c r="F103" s="34">
        <f t="shared" si="21"/>
        <v>5128.1196000000027</v>
      </c>
      <c r="G103" s="34">
        <f t="shared" si="22"/>
        <v>1249.5</v>
      </c>
      <c r="H103" s="34">
        <f t="shared" si="23"/>
        <v>11505.739200000005</v>
      </c>
      <c r="I103" s="35">
        <f t="shared" si="28"/>
        <v>796470.77961232432</v>
      </c>
      <c r="J103" s="34">
        <f t="shared" si="24"/>
        <v>5331.2208994670364</v>
      </c>
      <c r="K103" s="36">
        <f t="shared" si="26"/>
        <v>98710.5</v>
      </c>
      <c r="L103" s="37">
        <f t="shared" si="25"/>
        <v>895181.27961232432</v>
      </c>
    </row>
    <row r="104" spans="2:12" x14ac:dyDescent="0.25">
      <c r="B104" s="22">
        <v>7</v>
      </c>
      <c r="C104" s="22">
        <v>80</v>
      </c>
      <c r="D104" s="34">
        <f t="shared" si="27"/>
        <v>53146.830000000024</v>
      </c>
      <c r="E104" s="34">
        <f t="shared" si="20"/>
        <v>6377.6196000000027</v>
      </c>
      <c r="F104" s="34">
        <f t="shared" si="21"/>
        <v>5128.1196000000027</v>
      </c>
      <c r="G104" s="34">
        <f t="shared" si="22"/>
        <v>1249.5</v>
      </c>
      <c r="H104" s="34">
        <f t="shared" si="23"/>
        <v>11505.739200000005</v>
      </c>
      <c r="I104" s="35">
        <f t="shared" si="28"/>
        <v>807976.51881232427</v>
      </c>
      <c r="J104" s="34">
        <f t="shared" si="24"/>
        <v>5409.3640448670367</v>
      </c>
      <c r="K104" s="36">
        <f t="shared" si="26"/>
        <v>99960</v>
      </c>
      <c r="L104" s="37">
        <f t="shared" si="25"/>
        <v>907936.51881232427</v>
      </c>
    </row>
    <row r="105" spans="2:12" x14ac:dyDescent="0.25">
      <c r="B105" s="22">
        <v>7</v>
      </c>
      <c r="C105" s="22">
        <v>81</v>
      </c>
      <c r="D105" s="34">
        <f t="shared" si="27"/>
        <v>53146.830000000024</v>
      </c>
      <c r="E105" s="34">
        <f t="shared" si="20"/>
        <v>6377.6196000000027</v>
      </c>
      <c r="F105" s="34">
        <f t="shared" si="21"/>
        <v>5128.1196000000027</v>
      </c>
      <c r="G105" s="34">
        <f t="shared" si="22"/>
        <v>1249.5</v>
      </c>
      <c r="H105" s="34">
        <f t="shared" si="23"/>
        <v>11505.739200000005</v>
      </c>
      <c r="I105" s="35">
        <f t="shared" si="28"/>
        <v>819482.25801232422</v>
      </c>
      <c r="J105" s="34">
        <f t="shared" si="24"/>
        <v>5487.5071902670361</v>
      </c>
      <c r="K105" s="36">
        <f t="shared" si="26"/>
        <v>101209.5</v>
      </c>
      <c r="L105" s="37">
        <f t="shared" si="25"/>
        <v>920691.75801232422</v>
      </c>
    </row>
    <row r="106" spans="2:12" x14ac:dyDescent="0.25">
      <c r="B106" s="22">
        <v>7</v>
      </c>
      <c r="C106" s="22">
        <v>82</v>
      </c>
      <c r="D106" s="34">
        <f t="shared" si="27"/>
        <v>53146.830000000024</v>
      </c>
      <c r="E106" s="34">
        <f t="shared" si="20"/>
        <v>6377.6196000000027</v>
      </c>
      <c r="F106" s="34">
        <f t="shared" si="21"/>
        <v>5128.1196000000027</v>
      </c>
      <c r="G106" s="34">
        <f t="shared" si="22"/>
        <v>1249.5</v>
      </c>
      <c r="H106" s="34">
        <f t="shared" si="23"/>
        <v>11505.739200000005</v>
      </c>
      <c r="I106" s="35">
        <f t="shared" si="28"/>
        <v>830987.99721232418</v>
      </c>
      <c r="J106" s="34">
        <f t="shared" si="24"/>
        <v>5565.6503356670355</v>
      </c>
      <c r="K106" s="36">
        <f t="shared" si="26"/>
        <v>102459</v>
      </c>
      <c r="L106" s="37">
        <f t="shared" si="25"/>
        <v>933446.99721232418</v>
      </c>
    </row>
    <row r="107" spans="2:12" x14ac:dyDescent="0.25">
      <c r="B107" s="22">
        <v>7</v>
      </c>
      <c r="C107" s="22">
        <v>83</v>
      </c>
      <c r="D107" s="34">
        <f t="shared" si="27"/>
        <v>53146.830000000024</v>
      </c>
      <c r="E107" s="34">
        <f t="shared" si="20"/>
        <v>6377.6196000000027</v>
      </c>
      <c r="F107" s="34">
        <f t="shared" si="21"/>
        <v>5128.1196000000027</v>
      </c>
      <c r="G107" s="34">
        <f t="shared" si="22"/>
        <v>1249.5</v>
      </c>
      <c r="H107" s="34">
        <f t="shared" si="23"/>
        <v>11505.739200000005</v>
      </c>
      <c r="I107" s="35">
        <f t="shared" si="28"/>
        <v>842493.73641232413</v>
      </c>
      <c r="J107" s="34">
        <f t="shared" si="24"/>
        <v>5643.7934810670358</v>
      </c>
      <c r="K107" s="36">
        <f t="shared" si="26"/>
        <v>103708.5</v>
      </c>
      <c r="L107" s="37">
        <f t="shared" si="25"/>
        <v>946202.23641232413</v>
      </c>
    </row>
    <row r="108" spans="2:12" s="17" customFormat="1" x14ac:dyDescent="0.25">
      <c r="B108" s="38">
        <v>7</v>
      </c>
      <c r="C108" s="38">
        <v>84</v>
      </c>
      <c r="D108" s="39">
        <f t="shared" si="27"/>
        <v>53146.830000000024</v>
      </c>
      <c r="E108" s="39">
        <f t="shared" si="20"/>
        <v>6377.6196000000027</v>
      </c>
      <c r="F108" s="39">
        <f t="shared" si="21"/>
        <v>5128.1196000000027</v>
      </c>
      <c r="G108" s="39">
        <f t="shared" si="22"/>
        <v>1249.5</v>
      </c>
      <c r="H108" s="39">
        <f t="shared" si="23"/>
        <v>11505.739200000005</v>
      </c>
      <c r="I108" s="40">
        <f>IF(B108&lt;=($F$7-$F$6), H108+I107+SUM(J97:J108),0)</f>
        <v>917505.2675335285</v>
      </c>
      <c r="J108" s="39">
        <f t="shared" si="24"/>
        <v>5721.9366264670352</v>
      </c>
      <c r="K108" s="41">
        <f t="shared" si="26"/>
        <v>104958</v>
      </c>
      <c r="L108" s="42">
        <f t="shared" si="25"/>
        <v>1022463.2675335285</v>
      </c>
    </row>
    <row r="109" spans="2:12" x14ac:dyDescent="0.25">
      <c r="B109" s="22">
        <v>8</v>
      </c>
      <c r="C109" s="22">
        <v>85</v>
      </c>
      <c r="D109" s="34">
        <f t="shared" ref="D109:D120" si="29">IF(B109&lt;=($F$7-$F$6), IF($F$18="Yes",15000,$F$8*(1+$F$9)^7),0)</f>
        <v>58461.513000000035</v>
      </c>
      <c r="E109" s="34">
        <f t="shared" si="20"/>
        <v>7015.3815600000044</v>
      </c>
      <c r="F109" s="34">
        <f t="shared" si="21"/>
        <v>5765.8815600000053</v>
      </c>
      <c r="G109" s="34">
        <f t="shared" si="22"/>
        <v>1249.5</v>
      </c>
      <c r="H109" s="34">
        <f t="shared" si="23"/>
        <v>12781.263120000011</v>
      </c>
      <c r="I109" s="35">
        <f t="shared" ref="I109:I119" si="30">IF(B109&lt;=($F$7-$F$6), H109+I108,0)</f>
        <v>930286.53065352852</v>
      </c>
      <c r="J109" s="34">
        <f t="shared" si="24"/>
        <v>6231.3899419985482</v>
      </c>
      <c r="K109" s="36">
        <f t="shared" si="26"/>
        <v>106207.5</v>
      </c>
      <c r="L109" s="37">
        <f t="shared" si="25"/>
        <v>1036494.0306535285</v>
      </c>
    </row>
    <row r="110" spans="2:12" x14ac:dyDescent="0.25">
      <c r="B110" s="22">
        <v>8</v>
      </c>
      <c r="C110" s="22">
        <v>86</v>
      </c>
      <c r="D110" s="34">
        <f t="shared" si="29"/>
        <v>58461.513000000035</v>
      </c>
      <c r="E110" s="34">
        <f t="shared" si="20"/>
        <v>7015.3815600000044</v>
      </c>
      <c r="F110" s="34">
        <f t="shared" si="21"/>
        <v>5765.8815600000053</v>
      </c>
      <c r="G110" s="34">
        <f t="shared" si="22"/>
        <v>1249.5</v>
      </c>
      <c r="H110" s="34">
        <f t="shared" si="23"/>
        <v>12781.263120000011</v>
      </c>
      <c r="I110" s="35">
        <f t="shared" si="30"/>
        <v>943067.79377352854</v>
      </c>
      <c r="J110" s="34">
        <f t="shared" si="24"/>
        <v>6318.1960206885487</v>
      </c>
      <c r="K110" s="36">
        <f t="shared" si="26"/>
        <v>107457</v>
      </c>
      <c r="L110" s="37">
        <f t="shared" si="25"/>
        <v>1050524.7937735287</v>
      </c>
    </row>
    <row r="111" spans="2:12" x14ac:dyDescent="0.25">
      <c r="B111" s="22">
        <v>8</v>
      </c>
      <c r="C111" s="22">
        <v>87</v>
      </c>
      <c r="D111" s="34">
        <f t="shared" si="29"/>
        <v>58461.513000000035</v>
      </c>
      <c r="E111" s="34">
        <f t="shared" si="20"/>
        <v>7015.3815600000044</v>
      </c>
      <c r="F111" s="34">
        <f t="shared" si="21"/>
        <v>5765.8815600000053</v>
      </c>
      <c r="G111" s="34">
        <f t="shared" si="22"/>
        <v>1249.5</v>
      </c>
      <c r="H111" s="34">
        <f t="shared" si="23"/>
        <v>12781.263120000011</v>
      </c>
      <c r="I111" s="35">
        <f t="shared" si="30"/>
        <v>955849.05689352856</v>
      </c>
      <c r="J111" s="34">
        <f t="shared" si="24"/>
        <v>6405.0020993785483</v>
      </c>
      <c r="K111" s="36">
        <f t="shared" si="26"/>
        <v>108706.5</v>
      </c>
      <c r="L111" s="37">
        <f t="shared" si="25"/>
        <v>1064555.5568935284</v>
      </c>
    </row>
    <row r="112" spans="2:12" x14ac:dyDescent="0.25">
      <c r="B112" s="22">
        <v>8</v>
      </c>
      <c r="C112" s="22">
        <v>88</v>
      </c>
      <c r="D112" s="34">
        <f t="shared" si="29"/>
        <v>58461.513000000035</v>
      </c>
      <c r="E112" s="34">
        <f t="shared" si="20"/>
        <v>7015.3815600000044</v>
      </c>
      <c r="F112" s="34">
        <f t="shared" si="21"/>
        <v>5765.8815600000053</v>
      </c>
      <c r="G112" s="34">
        <f t="shared" si="22"/>
        <v>1249.5</v>
      </c>
      <c r="H112" s="34">
        <f t="shared" si="23"/>
        <v>12781.263120000011</v>
      </c>
      <c r="I112" s="35">
        <f t="shared" si="30"/>
        <v>968630.32001352857</v>
      </c>
      <c r="J112" s="34">
        <f t="shared" si="24"/>
        <v>6491.8081780685488</v>
      </c>
      <c r="K112" s="36">
        <f t="shared" si="26"/>
        <v>109956</v>
      </c>
      <c r="L112" s="37">
        <f t="shared" si="25"/>
        <v>1078586.3200135287</v>
      </c>
    </row>
    <row r="113" spans="2:12" x14ac:dyDescent="0.25">
      <c r="B113" s="22">
        <v>8</v>
      </c>
      <c r="C113" s="22">
        <v>89</v>
      </c>
      <c r="D113" s="34">
        <f t="shared" si="29"/>
        <v>58461.513000000035</v>
      </c>
      <c r="E113" s="34">
        <f t="shared" si="20"/>
        <v>7015.3815600000044</v>
      </c>
      <c r="F113" s="34">
        <f t="shared" si="21"/>
        <v>5765.8815600000053</v>
      </c>
      <c r="G113" s="34">
        <f t="shared" si="22"/>
        <v>1249.5</v>
      </c>
      <c r="H113" s="34">
        <f t="shared" si="23"/>
        <v>12781.263120000011</v>
      </c>
      <c r="I113" s="35">
        <f t="shared" si="30"/>
        <v>981411.58313352859</v>
      </c>
      <c r="J113" s="34">
        <f t="shared" si="24"/>
        <v>6578.6142567585484</v>
      </c>
      <c r="K113" s="36">
        <f t="shared" si="26"/>
        <v>111205.5</v>
      </c>
      <c r="L113" s="37">
        <f t="shared" si="25"/>
        <v>1092617.0831335285</v>
      </c>
    </row>
    <row r="114" spans="2:12" x14ac:dyDescent="0.25">
      <c r="B114" s="22">
        <v>8</v>
      </c>
      <c r="C114" s="22">
        <v>90</v>
      </c>
      <c r="D114" s="34">
        <f t="shared" si="29"/>
        <v>58461.513000000035</v>
      </c>
      <c r="E114" s="34">
        <f t="shared" si="20"/>
        <v>7015.3815600000044</v>
      </c>
      <c r="F114" s="34">
        <f t="shared" si="21"/>
        <v>5765.8815600000053</v>
      </c>
      <c r="G114" s="34">
        <f t="shared" si="22"/>
        <v>1249.5</v>
      </c>
      <c r="H114" s="34">
        <f t="shared" si="23"/>
        <v>12781.263120000011</v>
      </c>
      <c r="I114" s="35">
        <f t="shared" si="30"/>
        <v>994192.84625352861</v>
      </c>
      <c r="J114" s="34">
        <f t="shared" si="24"/>
        <v>6665.4203354485489</v>
      </c>
      <c r="K114" s="36">
        <f t="shared" si="26"/>
        <v>112455</v>
      </c>
      <c r="L114" s="37">
        <f t="shared" si="25"/>
        <v>1106647.8462535287</v>
      </c>
    </row>
    <row r="115" spans="2:12" x14ac:dyDescent="0.25">
      <c r="B115" s="22">
        <v>8</v>
      </c>
      <c r="C115" s="22">
        <v>91</v>
      </c>
      <c r="D115" s="34">
        <f t="shared" si="29"/>
        <v>58461.513000000035</v>
      </c>
      <c r="E115" s="34">
        <f t="shared" si="20"/>
        <v>7015.3815600000044</v>
      </c>
      <c r="F115" s="34">
        <f t="shared" si="21"/>
        <v>5765.8815600000053</v>
      </c>
      <c r="G115" s="34">
        <f t="shared" si="22"/>
        <v>1249.5</v>
      </c>
      <c r="H115" s="34">
        <f t="shared" si="23"/>
        <v>12781.263120000011</v>
      </c>
      <c r="I115" s="35">
        <f t="shared" si="30"/>
        <v>1006974.1093735286</v>
      </c>
      <c r="J115" s="34">
        <f t="shared" si="24"/>
        <v>6752.2264141385494</v>
      </c>
      <c r="K115" s="36">
        <f t="shared" si="26"/>
        <v>113704.5</v>
      </c>
      <c r="L115" s="37">
        <f t="shared" si="25"/>
        <v>1120678.6093735285</v>
      </c>
    </row>
    <row r="116" spans="2:12" x14ac:dyDescent="0.25">
      <c r="B116" s="22">
        <v>8</v>
      </c>
      <c r="C116" s="22">
        <v>92</v>
      </c>
      <c r="D116" s="34">
        <f t="shared" si="29"/>
        <v>58461.513000000035</v>
      </c>
      <c r="E116" s="34">
        <f t="shared" si="20"/>
        <v>7015.3815600000044</v>
      </c>
      <c r="F116" s="34">
        <f t="shared" si="21"/>
        <v>5765.8815600000053</v>
      </c>
      <c r="G116" s="34">
        <f t="shared" si="22"/>
        <v>1249.5</v>
      </c>
      <c r="H116" s="34">
        <f t="shared" si="23"/>
        <v>12781.263120000011</v>
      </c>
      <c r="I116" s="35">
        <f t="shared" si="30"/>
        <v>1019755.3724935286</v>
      </c>
      <c r="J116" s="34">
        <f t="shared" si="24"/>
        <v>6839.032492828549</v>
      </c>
      <c r="K116" s="36">
        <f t="shared" si="26"/>
        <v>114954</v>
      </c>
      <c r="L116" s="37">
        <f t="shared" si="25"/>
        <v>1134709.3724935288</v>
      </c>
    </row>
    <row r="117" spans="2:12" x14ac:dyDescent="0.25">
      <c r="B117" s="22">
        <v>8</v>
      </c>
      <c r="C117" s="22">
        <v>93</v>
      </c>
      <c r="D117" s="34">
        <f t="shared" si="29"/>
        <v>58461.513000000035</v>
      </c>
      <c r="E117" s="34">
        <f t="shared" si="20"/>
        <v>7015.3815600000044</v>
      </c>
      <c r="F117" s="34">
        <f t="shared" si="21"/>
        <v>5765.8815600000053</v>
      </c>
      <c r="G117" s="34">
        <f t="shared" si="22"/>
        <v>1249.5</v>
      </c>
      <c r="H117" s="34">
        <f t="shared" si="23"/>
        <v>12781.263120000011</v>
      </c>
      <c r="I117" s="35">
        <f t="shared" si="30"/>
        <v>1032536.6356135287</v>
      </c>
      <c r="J117" s="34">
        <f t="shared" si="24"/>
        <v>6925.8385715185495</v>
      </c>
      <c r="K117" s="36">
        <f t="shared" si="26"/>
        <v>116203.5</v>
      </c>
      <c r="L117" s="37">
        <f t="shared" si="25"/>
        <v>1148740.1356135285</v>
      </c>
    </row>
    <row r="118" spans="2:12" x14ac:dyDescent="0.25">
      <c r="B118" s="22">
        <v>8</v>
      </c>
      <c r="C118" s="22">
        <v>94</v>
      </c>
      <c r="D118" s="34">
        <f t="shared" si="29"/>
        <v>58461.513000000035</v>
      </c>
      <c r="E118" s="34">
        <f t="shared" si="20"/>
        <v>7015.3815600000044</v>
      </c>
      <c r="F118" s="34">
        <f t="shared" si="21"/>
        <v>5765.8815600000053</v>
      </c>
      <c r="G118" s="34">
        <f t="shared" si="22"/>
        <v>1249.5</v>
      </c>
      <c r="H118" s="34">
        <f t="shared" si="23"/>
        <v>12781.263120000011</v>
      </c>
      <c r="I118" s="35">
        <f t="shared" si="30"/>
        <v>1045317.8987335287</v>
      </c>
      <c r="J118" s="34">
        <f t="shared" si="24"/>
        <v>7012.6446502085491</v>
      </c>
      <c r="K118" s="36">
        <f t="shared" si="26"/>
        <v>117453</v>
      </c>
      <c r="L118" s="37">
        <f t="shared" si="25"/>
        <v>1162770.8987335288</v>
      </c>
    </row>
    <row r="119" spans="2:12" x14ac:dyDescent="0.25">
      <c r="B119" s="22">
        <v>8</v>
      </c>
      <c r="C119" s="22">
        <v>95</v>
      </c>
      <c r="D119" s="34">
        <f t="shared" si="29"/>
        <v>58461.513000000035</v>
      </c>
      <c r="E119" s="34">
        <f t="shared" si="20"/>
        <v>7015.3815600000044</v>
      </c>
      <c r="F119" s="34">
        <f t="shared" si="21"/>
        <v>5765.8815600000053</v>
      </c>
      <c r="G119" s="34">
        <f t="shared" si="22"/>
        <v>1249.5</v>
      </c>
      <c r="H119" s="34">
        <f t="shared" si="23"/>
        <v>12781.263120000011</v>
      </c>
      <c r="I119" s="35">
        <f t="shared" si="30"/>
        <v>1058099.1618535286</v>
      </c>
      <c r="J119" s="34">
        <f t="shared" si="24"/>
        <v>7099.4507288985496</v>
      </c>
      <c r="K119" s="36">
        <f t="shared" si="26"/>
        <v>118702.5</v>
      </c>
      <c r="L119" s="37">
        <f t="shared" si="25"/>
        <v>1176801.6618535286</v>
      </c>
    </row>
    <row r="120" spans="2:12" s="17" customFormat="1" x14ac:dyDescent="0.25">
      <c r="B120" s="38">
        <v>8</v>
      </c>
      <c r="C120" s="38">
        <v>96</v>
      </c>
      <c r="D120" s="39">
        <f t="shared" si="29"/>
        <v>58461.513000000035</v>
      </c>
      <c r="E120" s="39">
        <f t="shared" si="20"/>
        <v>7015.3815600000044</v>
      </c>
      <c r="F120" s="39">
        <f t="shared" si="21"/>
        <v>5765.8815600000053</v>
      </c>
      <c r="G120" s="39">
        <f t="shared" si="22"/>
        <v>1249.5</v>
      </c>
      <c r="H120" s="39">
        <f t="shared" si="23"/>
        <v>12781.263120000011</v>
      </c>
      <c r="I120" s="40">
        <f>IF(B120&lt;=($F$7-$F$6),H120+I119+SUM(J109:J120),0)</f>
        <v>1151386.3054710513</v>
      </c>
      <c r="J120" s="39">
        <f t="shared" si="24"/>
        <v>7186.2568075885492</v>
      </c>
      <c r="K120" s="41">
        <f t="shared" si="26"/>
        <v>119952</v>
      </c>
      <c r="L120" s="42">
        <f t="shared" si="25"/>
        <v>1271338.3054710513</v>
      </c>
    </row>
    <row r="121" spans="2:12" x14ac:dyDescent="0.25">
      <c r="B121" s="22">
        <v>9</v>
      </c>
      <c r="C121" s="22">
        <v>97</v>
      </c>
      <c r="D121" s="34">
        <f t="shared" ref="D121:D132" si="31">IF(B121&lt;=($F$7-$F$6), IF($F$18="Yes",15000,$F$8*(1+$F$9)^8),0)</f>
        <v>64307.664300000033</v>
      </c>
      <c r="E121" s="34">
        <f t="shared" si="20"/>
        <v>7716.919716000004</v>
      </c>
      <c r="F121" s="34">
        <f t="shared" si="21"/>
        <v>6467.419716000004</v>
      </c>
      <c r="G121" s="34">
        <f t="shared" si="22"/>
        <v>1249.5</v>
      </c>
      <c r="H121" s="34">
        <f t="shared" si="23"/>
        <v>14184.339432000008</v>
      </c>
      <c r="I121" s="35">
        <f t="shared" ref="I121:I131" si="32">IF(B121&lt;=($F$7-$F$6),H121+I120,0)</f>
        <v>1165570.6449030512</v>
      </c>
      <c r="J121" s="34">
        <f t="shared" si="24"/>
        <v>7819.831991324224</v>
      </c>
      <c r="K121" s="36">
        <f t="shared" si="26"/>
        <v>121201.5</v>
      </c>
      <c r="L121" s="37">
        <f t="shared" si="25"/>
        <v>1286772.1449030512</v>
      </c>
    </row>
    <row r="122" spans="2:12" x14ac:dyDescent="0.25">
      <c r="B122" s="22">
        <v>9</v>
      </c>
      <c r="C122" s="22">
        <v>98</v>
      </c>
      <c r="D122" s="34">
        <f t="shared" si="31"/>
        <v>64307.664300000033</v>
      </c>
      <c r="E122" s="34">
        <f t="shared" si="20"/>
        <v>7716.919716000004</v>
      </c>
      <c r="F122" s="34">
        <f t="shared" si="21"/>
        <v>6467.419716000004</v>
      </c>
      <c r="G122" s="34">
        <f t="shared" si="22"/>
        <v>1249.5</v>
      </c>
      <c r="H122" s="34">
        <f t="shared" si="23"/>
        <v>14184.339432000008</v>
      </c>
      <c r="I122" s="35">
        <f t="shared" si="32"/>
        <v>1179754.9843350512</v>
      </c>
      <c r="J122" s="34">
        <f t="shared" ref="J122:J153" si="33">IF(B121&lt;=($F$7-$F$6), I121*($F$15/12),0)</f>
        <v>7916.1672966332235</v>
      </c>
      <c r="K122" s="36">
        <f t="shared" si="26"/>
        <v>122451</v>
      </c>
      <c r="L122" s="37">
        <f t="shared" si="25"/>
        <v>1302205.9843350512</v>
      </c>
    </row>
    <row r="123" spans="2:12" x14ac:dyDescent="0.25">
      <c r="B123" s="22">
        <v>9</v>
      </c>
      <c r="C123" s="22">
        <v>99</v>
      </c>
      <c r="D123" s="34">
        <f t="shared" si="31"/>
        <v>64307.664300000033</v>
      </c>
      <c r="E123" s="34">
        <f t="shared" si="20"/>
        <v>7716.919716000004</v>
      </c>
      <c r="F123" s="34">
        <f t="shared" si="21"/>
        <v>6467.419716000004</v>
      </c>
      <c r="G123" s="34">
        <f t="shared" si="22"/>
        <v>1249.5</v>
      </c>
      <c r="H123" s="34">
        <f t="shared" si="23"/>
        <v>14184.339432000008</v>
      </c>
      <c r="I123" s="35">
        <f t="shared" si="32"/>
        <v>1193939.3237670511</v>
      </c>
      <c r="J123" s="34">
        <f t="shared" si="33"/>
        <v>8012.502601942223</v>
      </c>
      <c r="K123" s="36">
        <f t="shared" si="26"/>
        <v>123700.5</v>
      </c>
      <c r="L123" s="37">
        <f t="shared" si="25"/>
        <v>1317639.8237670511</v>
      </c>
    </row>
    <row r="124" spans="2:12" x14ac:dyDescent="0.25">
      <c r="B124" s="22">
        <v>9</v>
      </c>
      <c r="C124" s="22">
        <v>100</v>
      </c>
      <c r="D124" s="34">
        <f t="shared" si="31"/>
        <v>64307.664300000033</v>
      </c>
      <c r="E124" s="34">
        <f t="shared" si="20"/>
        <v>7716.919716000004</v>
      </c>
      <c r="F124" s="34">
        <f t="shared" si="21"/>
        <v>6467.419716000004</v>
      </c>
      <c r="G124" s="34">
        <f t="shared" si="22"/>
        <v>1249.5</v>
      </c>
      <c r="H124" s="34">
        <f t="shared" si="23"/>
        <v>14184.339432000008</v>
      </c>
      <c r="I124" s="35">
        <f t="shared" si="32"/>
        <v>1208123.6631990511</v>
      </c>
      <c r="J124" s="34">
        <f t="shared" si="33"/>
        <v>8108.8379072512225</v>
      </c>
      <c r="K124" s="36">
        <f t="shared" si="26"/>
        <v>124950</v>
      </c>
      <c r="L124" s="37">
        <f t="shared" si="25"/>
        <v>1333073.6631990511</v>
      </c>
    </row>
    <row r="125" spans="2:12" x14ac:dyDescent="0.25">
      <c r="B125" s="22">
        <v>9</v>
      </c>
      <c r="C125" s="22">
        <v>101</v>
      </c>
      <c r="D125" s="34">
        <f t="shared" si="31"/>
        <v>64307.664300000033</v>
      </c>
      <c r="E125" s="34">
        <f t="shared" si="20"/>
        <v>7716.919716000004</v>
      </c>
      <c r="F125" s="34">
        <f t="shared" si="21"/>
        <v>6467.419716000004</v>
      </c>
      <c r="G125" s="34">
        <f t="shared" si="22"/>
        <v>1249.5</v>
      </c>
      <c r="H125" s="34">
        <f t="shared" si="23"/>
        <v>14184.339432000008</v>
      </c>
      <c r="I125" s="35">
        <f t="shared" si="32"/>
        <v>1222308.002631051</v>
      </c>
      <c r="J125" s="34">
        <f t="shared" si="33"/>
        <v>8205.173212560223</v>
      </c>
      <c r="K125" s="36">
        <f t="shared" si="26"/>
        <v>126199.5</v>
      </c>
      <c r="L125" s="37">
        <f t="shared" si="25"/>
        <v>1348507.502631051</v>
      </c>
    </row>
    <row r="126" spans="2:12" x14ac:dyDescent="0.25">
      <c r="B126" s="22">
        <v>9</v>
      </c>
      <c r="C126" s="22">
        <v>102</v>
      </c>
      <c r="D126" s="34">
        <f t="shared" si="31"/>
        <v>64307.664300000033</v>
      </c>
      <c r="E126" s="34">
        <f t="shared" si="20"/>
        <v>7716.919716000004</v>
      </c>
      <c r="F126" s="34">
        <f t="shared" si="21"/>
        <v>6467.419716000004</v>
      </c>
      <c r="G126" s="34">
        <f t="shared" si="22"/>
        <v>1249.5</v>
      </c>
      <c r="H126" s="34">
        <f t="shared" si="23"/>
        <v>14184.339432000008</v>
      </c>
      <c r="I126" s="35">
        <f t="shared" si="32"/>
        <v>1236492.3420630509</v>
      </c>
      <c r="J126" s="34">
        <f t="shared" si="33"/>
        <v>8301.5085178692225</v>
      </c>
      <c r="K126" s="36">
        <f t="shared" si="26"/>
        <v>127449</v>
      </c>
      <c r="L126" s="37">
        <f t="shared" si="25"/>
        <v>1363941.3420630509</v>
      </c>
    </row>
    <row r="127" spans="2:12" x14ac:dyDescent="0.25">
      <c r="B127" s="22">
        <v>9</v>
      </c>
      <c r="C127" s="22">
        <v>103</v>
      </c>
      <c r="D127" s="34">
        <f t="shared" si="31"/>
        <v>64307.664300000033</v>
      </c>
      <c r="E127" s="34">
        <f t="shared" si="20"/>
        <v>7716.919716000004</v>
      </c>
      <c r="F127" s="34">
        <f t="shared" si="21"/>
        <v>6467.419716000004</v>
      </c>
      <c r="G127" s="34">
        <f t="shared" si="22"/>
        <v>1249.5</v>
      </c>
      <c r="H127" s="34">
        <f t="shared" si="23"/>
        <v>14184.339432000008</v>
      </c>
      <c r="I127" s="35">
        <f t="shared" si="32"/>
        <v>1250676.6814950509</v>
      </c>
      <c r="J127" s="34">
        <f t="shared" si="33"/>
        <v>8397.843823178222</v>
      </c>
      <c r="K127" s="36">
        <f t="shared" si="26"/>
        <v>128698.5</v>
      </c>
      <c r="L127" s="37">
        <f t="shared" si="25"/>
        <v>1379375.1814950509</v>
      </c>
    </row>
    <row r="128" spans="2:12" x14ac:dyDescent="0.25">
      <c r="B128" s="22">
        <v>9</v>
      </c>
      <c r="C128" s="22">
        <v>104</v>
      </c>
      <c r="D128" s="34">
        <f t="shared" si="31"/>
        <v>64307.664300000033</v>
      </c>
      <c r="E128" s="34">
        <f t="shared" si="20"/>
        <v>7716.919716000004</v>
      </c>
      <c r="F128" s="34">
        <f t="shared" si="21"/>
        <v>6467.419716000004</v>
      </c>
      <c r="G128" s="34">
        <f t="shared" si="22"/>
        <v>1249.5</v>
      </c>
      <c r="H128" s="34">
        <f t="shared" si="23"/>
        <v>14184.339432000008</v>
      </c>
      <c r="I128" s="35">
        <f t="shared" si="32"/>
        <v>1264861.0209270508</v>
      </c>
      <c r="J128" s="34">
        <f t="shared" si="33"/>
        <v>8494.1791284872215</v>
      </c>
      <c r="K128" s="36">
        <f t="shared" si="26"/>
        <v>129948</v>
      </c>
      <c r="L128" s="37">
        <f t="shared" si="25"/>
        <v>1394809.0209270508</v>
      </c>
    </row>
    <row r="129" spans="2:12" x14ac:dyDescent="0.25">
      <c r="B129" s="22">
        <v>9</v>
      </c>
      <c r="C129" s="22">
        <v>105</v>
      </c>
      <c r="D129" s="34">
        <f t="shared" si="31"/>
        <v>64307.664300000033</v>
      </c>
      <c r="E129" s="34">
        <f t="shared" si="20"/>
        <v>7716.919716000004</v>
      </c>
      <c r="F129" s="34">
        <f t="shared" si="21"/>
        <v>6467.419716000004</v>
      </c>
      <c r="G129" s="34">
        <f t="shared" si="22"/>
        <v>1249.5</v>
      </c>
      <c r="H129" s="34">
        <f t="shared" si="23"/>
        <v>14184.339432000008</v>
      </c>
      <c r="I129" s="35">
        <f t="shared" si="32"/>
        <v>1279045.3603590508</v>
      </c>
      <c r="J129" s="34">
        <f t="shared" si="33"/>
        <v>8590.5144337962211</v>
      </c>
      <c r="K129" s="36">
        <f t="shared" si="26"/>
        <v>131197.5</v>
      </c>
      <c r="L129" s="37">
        <f t="shared" si="25"/>
        <v>1410242.8603590508</v>
      </c>
    </row>
    <row r="130" spans="2:12" x14ac:dyDescent="0.25">
      <c r="B130" s="22">
        <v>9</v>
      </c>
      <c r="C130" s="22">
        <v>106</v>
      </c>
      <c r="D130" s="34">
        <f t="shared" si="31"/>
        <v>64307.664300000033</v>
      </c>
      <c r="E130" s="34">
        <f t="shared" si="20"/>
        <v>7716.919716000004</v>
      </c>
      <c r="F130" s="34">
        <f t="shared" si="21"/>
        <v>6467.419716000004</v>
      </c>
      <c r="G130" s="34">
        <f t="shared" si="22"/>
        <v>1249.5</v>
      </c>
      <c r="H130" s="34">
        <f t="shared" si="23"/>
        <v>14184.339432000008</v>
      </c>
      <c r="I130" s="35">
        <f t="shared" si="32"/>
        <v>1293229.6997910507</v>
      </c>
      <c r="J130" s="34">
        <f t="shared" si="33"/>
        <v>8686.8497391052206</v>
      </c>
      <c r="K130" s="36">
        <f t="shared" si="26"/>
        <v>132447</v>
      </c>
      <c r="L130" s="37">
        <f t="shared" si="25"/>
        <v>1425676.6997910507</v>
      </c>
    </row>
    <row r="131" spans="2:12" x14ac:dyDescent="0.25">
      <c r="B131" s="22">
        <v>9</v>
      </c>
      <c r="C131" s="22">
        <v>107</v>
      </c>
      <c r="D131" s="34">
        <f t="shared" si="31"/>
        <v>64307.664300000033</v>
      </c>
      <c r="E131" s="34">
        <f t="shared" si="20"/>
        <v>7716.919716000004</v>
      </c>
      <c r="F131" s="34">
        <f t="shared" si="21"/>
        <v>6467.419716000004</v>
      </c>
      <c r="G131" s="34">
        <f t="shared" si="22"/>
        <v>1249.5</v>
      </c>
      <c r="H131" s="34">
        <f t="shared" si="23"/>
        <v>14184.339432000008</v>
      </c>
      <c r="I131" s="35">
        <f t="shared" si="32"/>
        <v>1307414.0392230507</v>
      </c>
      <c r="J131" s="34">
        <f t="shared" si="33"/>
        <v>8783.1850444142201</v>
      </c>
      <c r="K131" s="36">
        <f t="shared" si="26"/>
        <v>133696.5</v>
      </c>
      <c r="L131" s="37">
        <f t="shared" si="25"/>
        <v>1441110.5392230507</v>
      </c>
    </row>
    <row r="132" spans="2:12" s="17" customFormat="1" x14ac:dyDescent="0.25">
      <c r="B132" s="38">
        <v>9</v>
      </c>
      <c r="C132" s="38">
        <v>108</v>
      </c>
      <c r="D132" s="39">
        <f t="shared" si="31"/>
        <v>64307.664300000033</v>
      </c>
      <c r="E132" s="39">
        <f t="shared" si="20"/>
        <v>7716.919716000004</v>
      </c>
      <c r="F132" s="39">
        <f t="shared" si="21"/>
        <v>6467.419716000004</v>
      </c>
      <c r="G132" s="39">
        <f t="shared" si="22"/>
        <v>1249.5</v>
      </c>
      <c r="H132" s="39">
        <f t="shared" si="23"/>
        <v>14184.339432000008</v>
      </c>
      <c r="I132" s="40">
        <f>IF(B132&lt;=($F$7-$F$6),H132+I131+SUM(J121:J132),0)</f>
        <v>1421794.4927013353</v>
      </c>
      <c r="J132" s="39">
        <f t="shared" si="33"/>
        <v>8879.5203497232196</v>
      </c>
      <c r="K132" s="41">
        <f t="shared" si="26"/>
        <v>134946</v>
      </c>
      <c r="L132" s="42">
        <f t="shared" si="25"/>
        <v>1556740.4927013353</v>
      </c>
    </row>
    <row r="133" spans="2:12" x14ac:dyDescent="0.25">
      <c r="B133" s="22">
        <v>10</v>
      </c>
      <c r="C133" s="22">
        <v>109</v>
      </c>
      <c r="D133" s="34">
        <f t="shared" ref="D133:D144" si="34">IF(B133&lt;=($F$7-$F$6), IF($F$18="Yes",15000,$F$8*(1+$F$9)^9),0)</f>
        <v>70738.430730000036</v>
      </c>
      <c r="E133" s="34">
        <f t="shared" si="20"/>
        <v>8488.6116876000033</v>
      </c>
      <c r="F133" s="34">
        <f t="shared" si="21"/>
        <v>7239.1116876000051</v>
      </c>
      <c r="G133" s="34">
        <f t="shared" si="22"/>
        <v>1249.5</v>
      </c>
      <c r="H133" s="34">
        <f t="shared" si="23"/>
        <v>15727.723375200008</v>
      </c>
      <c r="I133" s="35">
        <f t="shared" ref="I133:I143" si="35">IF(B133&lt;=($F$7-$F$6),H133+I132,0)</f>
        <v>1437522.2160765354</v>
      </c>
      <c r="J133" s="34">
        <f t="shared" si="33"/>
        <v>9656.3542629299027</v>
      </c>
      <c r="K133" s="36">
        <f t="shared" si="26"/>
        <v>136195.5</v>
      </c>
      <c r="L133" s="37">
        <f t="shared" si="25"/>
        <v>1573717.7160765354</v>
      </c>
    </row>
    <row r="134" spans="2:12" x14ac:dyDescent="0.25">
      <c r="B134" s="22">
        <v>10</v>
      </c>
      <c r="C134" s="22">
        <v>110</v>
      </c>
      <c r="D134" s="34">
        <f t="shared" si="34"/>
        <v>70738.430730000036</v>
      </c>
      <c r="E134" s="34">
        <f t="shared" si="20"/>
        <v>8488.6116876000033</v>
      </c>
      <c r="F134" s="34">
        <f t="shared" si="21"/>
        <v>7239.1116876000051</v>
      </c>
      <c r="G134" s="34">
        <f t="shared" si="22"/>
        <v>1249.5</v>
      </c>
      <c r="H134" s="34">
        <f t="shared" si="23"/>
        <v>15727.723375200008</v>
      </c>
      <c r="I134" s="35">
        <f t="shared" si="35"/>
        <v>1453249.9394517355</v>
      </c>
      <c r="J134" s="34">
        <f t="shared" si="33"/>
        <v>9763.1717175198046</v>
      </c>
      <c r="K134" s="36">
        <f t="shared" si="26"/>
        <v>137445</v>
      </c>
      <c r="L134" s="37">
        <f t="shared" si="25"/>
        <v>1590694.9394517355</v>
      </c>
    </row>
    <row r="135" spans="2:12" x14ac:dyDescent="0.25">
      <c r="B135" s="22">
        <v>10</v>
      </c>
      <c r="C135" s="22">
        <v>111</v>
      </c>
      <c r="D135" s="34">
        <f t="shared" si="34"/>
        <v>70738.430730000036</v>
      </c>
      <c r="E135" s="34">
        <f t="shared" si="20"/>
        <v>8488.6116876000033</v>
      </c>
      <c r="F135" s="34">
        <f t="shared" si="21"/>
        <v>7239.1116876000051</v>
      </c>
      <c r="G135" s="34">
        <f t="shared" si="22"/>
        <v>1249.5</v>
      </c>
      <c r="H135" s="34">
        <f t="shared" si="23"/>
        <v>15727.723375200008</v>
      </c>
      <c r="I135" s="35">
        <f t="shared" si="35"/>
        <v>1468977.6628269355</v>
      </c>
      <c r="J135" s="34">
        <f t="shared" si="33"/>
        <v>9869.9891721097047</v>
      </c>
      <c r="K135" s="36">
        <f t="shared" si="26"/>
        <v>138694.5</v>
      </c>
      <c r="L135" s="37">
        <f t="shared" si="25"/>
        <v>1607672.1628269355</v>
      </c>
    </row>
    <row r="136" spans="2:12" x14ac:dyDescent="0.25">
      <c r="B136" s="22">
        <v>10</v>
      </c>
      <c r="C136" s="22">
        <v>112</v>
      </c>
      <c r="D136" s="34">
        <f t="shared" si="34"/>
        <v>70738.430730000036</v>
      </c>
      <c r="E136" s="34">
        <f t="shared" si="20"/>
        <v>8488.6116876000033</v>
      </c>
      <c r="F136" s="34">
        <f t="shared" si="21"/>
        <v>7239.1116876000051</v>
      </c>
      <c r="G136" s="34">
        <f t="shared" si="22"/>
        <v>1249.5</v>
      </c>
      <c r="H136" s="34">
        <f t="shared" si="23"/>
        <v>15727.723375200008</v>
      </c>
      <c r="I136" s="35">
        <f t="shared" si="35"/>
        <v>1484705.3862021356</v>
      </c>
      <c r="J136" s="34">
        <f t="shared" si="33"/>
        <v>9976.8066266996047</v>
      </c>
      <c r="K136" s="36">
        <f t="shared" si="26"/>
        <v>139944</v>
      </c>
      <c r="L136" s="37">
        <f t="shared" si="25"/>
        <v>1624649.3862021356</v>
      </c>
    </row>
    <row r="137" spans="2:12" x14ac:dyDescent="0.25">
      <c r="B137" s="22">
        <v>10</v>
      </c>
      <c r="C137" s="22">
        <v>113</v>
      </c>
      <c r="D137" s="34">
        <f t="shared" si="34"/>
        <v>70738.430730000036</v>
      </c>
      <c r="E137" s="34">
        <f t="shared" si="20"/>
        <v>8488.6116876000033</v>
      </c>
      <c r="F137" s="34">
        <f t="shared" si="21"/>
        <v>7239.1116876000051</v>
      </c>
      <c r="G137" s="34">
        <f t="shared" si="22"/>
        <v>1249.5</v>
      </c>
      <c r="H137" s="34">
        <f t="shared" si="23"/>
        <v>15727.723375200008</v>
      </c>
      <c r="I137" s="35">
        <f t="shared" si="35"/>
        <v>1500433.1095773357</v>
      </c>
      <c r="J137" s="34">
        <f t="shared" si="33"/>
        <v>10083.624081289505</v>
      </c>
      <c r="K137" s="36">
        <f t="shared" si="26"/>
        <v>141193.5</v>
      </c>
      <c r="L137" s="37">
        <f t="shared" si="25"/>
        <v>1641626.6095773357</v>
      </c>
    </row>
    <row r="138" spans="2:12" x14ac:dyDescent="0.25">
      <c r="B138" s="22">
        <v>10</v>
      </c>
      <c r="C138" s="22">
        <v>114</v>
      </c>
      <c r="D138" s="34">
        <f t="shared" si="34"/>
        <v>70738.430730000036</v>
      </c>
      <c r="E138" s="34">
        <f t="shared" si="20"/>
        <v>8488.6116876000033</v>
      </c>
      <c r="F138" s="34">
        <f t="shared" si="21"/>
        <v>7239.1116876000051</v>
      </c>
      <c r="G138" s="34">
        <f t="shared" si="22"/>
        <v>1249.5</v>
      </c>
      <c r="H138" s="34">
        <f t="shared" si="23"/>
        <v>15727.723375200008</v>
      </c>
      <c r="I138" s="35">
        <f t="shared" si="35"/>
        <v>1516160.8329525357</v>
      </c>
      <c r="J138" s="34">
        <f t="shared" si="33"/>
        <v>10190.441535879405</v>
      </c>
      <c r="K138" s="36">
        <f t="shared" si="26"/>
        <v>142443</v>
      </c>
      <c r="L138" s="37">
        <f t="shared" si="25"/>
        <v>1658603.8329525357</v>
      </c>
    </row>
    <row r="139" spans="2:12" x14ac:dyDescent="0.25">
      <c r="B139" s="22">
        <v>10</v>
      </c>
      <c r="C139" s="22">
        <v>115</v>
      </c>
      <c r="D139" s="34">
        <f t="shared" si="34"/>
        <v>70738.430730000036</v>
      </c>
      <c r="E139" s="34">
        <f t="shared" si="20"/>
        <v>8488.6116876000033</v>
      </c>
      <c r="F139" s="34">
        <f t="shared" si="21"/>
        <v>7239.1116876000051</v>
      </c>
      <c r="G139" s="34">
        <f t="shared" si="22"/>
        <v>1249.5</v>
      </c>
      <c r="H139" s="34">
        <f t="shared" si="23"/>
        <v>15727.723375200008</v>
      </c>
      <c r="I139" s="35">
        <f t="shared" si="35"/>
        <v>1531888.5563277358</v>
      </c>
      <c r="J139" s="34">
        <f t="shared" si="33"/>
        <v>10297.258990469305</v>
      </c>
      <c r="K139" s="36">
        <f t="shared" si="26"/>
        <v>143692.5</v>
      </c>
      <c r="L139" s="37">
        <f t="shared" si="25"/>
        <v>1675581.0563277358</v>
      </c>
    </row>
    <row r="140" spans="2:12" x14ac:dyDescent="0.25">
      <c r="B140" s="22">
        <v>10</v>
      </c>
      <c r="C140" s="22">
        <v>116</v>
      </c>
      <c r="D140" s="34">
        <f t="shared" si="34"/>
        <v>70738.430730000036</v>
      </c>
      <c r="E140" s="34">
        <f t="shared" si="20"/>
        <v>8488.6116876000033</v>
      </c>
      <c r="F140" s="34">
        <f t="shared" si="21"/>
        <v>7239.1116876000051</v>
      </c>
      <c r="G140" s="34">
        <f t="shared" si="22"/>
        <v>1249.5</v>
      </c>
      <c r="H140" s="34">
        <f t="shared" si="23"/>
        <v>15727.723375200008</v>
      </c>
      <c r="I140" s="35">
        <f t="shared" si="35"/>
        <v>1547616.2797029358</v>
      </c>
      <c r="J140" s="34">
        <f t="shared" si="33"/>
        <v>10404.076445059207</v>
      </c>
      <c r="K140" s="36">
        <f t="shared" si="26"/>
        <v>144942</v>
      </c>
      <c r="L140" s="37">
        <f t="shared" si="25"/>
        <v>1692558.2797029358</v>
      </c>
    </row>
    <row r="141" spans="2:12" x14ac:dyDescent="0.25">
      <c r="B141" s="22">
        <v>10</v>
      </c>
      <c r="C141" s="22">
        <v>117</v>
      </c>
      <c r="D141" s="34">
        <f t="shared" si="34"/>
        <v>70738.430730000036</v>
      </c>
      <c r="E141" s="34">
        <f t="shared" si="20"/>
        <v>8488.6116876000033</v>
      </c>
      <c r="F141" s="34">
        <f t="shared" si="21"/>
        <v>7239.1116876000051</v>
      </c>
      <c r="G141" s="34">
        <f t="shared" si="22"/>
        <v>1249.5</v>
      </c>
      <c r="H141" s="34">
        <f t="shared" si="23"/>
        <v>15727.723375200008</v>
      </c>
      <c r="I141" s="35">
        <f t="shared" si="35"/>
        <v>1563344.0030781359</v>
      </c>
      <c r="J141" s="34">
        <f t="shared" si="33"/>
        <v>10510.893899649107</v>
      </c>
      <c r="K141" s="36">
        <f t="shared" si="26"/>
        <v>146191.5</v>
      </c>
      <c r="L141" s="37">
        <f t="shared" si="25"/>
        <v>1709535.5030781359</v>
      </c>
    </row>
    <row r="142" spans="2:12" x14ac:dyDescent="0.25">
      <c r="B142" s="22">
        <v>10</v>
      </c>
      <c r="C142" s="22">
        <v>118</v>
      </c>
      <c r="D142" s="34">
        <f t="shared" si="34"/>
        <v>70738.430730000036</v>
      </c>
      <c r="E142" s="34">
        <f t="shared" si="20"/>
        <v>8488.6116876000033</v>
      </c>
      <c r="F142" s="34">
        <f t="shared" si="21"/>
        <v>7239.1116876000051</v>
      </c>
      <c r="G142" s="34">
        <f t="shared" si="22"/>
        <v>1249.5</v>
      </c>
      <c r="H142" s="34">
        <f t="shared" si="23"/>
        <v>15727.723375200008</v>
      </c>
      <c r="I142" s="35">
        <f t="shared" si="35"/>
        <v>1579071.726453336</v>
      </c>
      <c r="J142" s="34">
        <f t="shared" si="33"/>
        <v>10617.711354239007</v>
      </c>
      <c r="K142" s="36">
        <f t="shared" si="26"/>
        <v>147441</v>
      </c>
      <c r="L142" s="37">
        <f t="shared" si="25"/>
        <v>1726512.726453336</v>
      </c>
    </row>
    <row r="143" spans="2:12" x14ac:dyDescent="0.25">
      <c r="B143" s="22">
        <v>10</v>
      </c>
      <c r="C143" s="22">
        <v>119</v>
      </c>
      <c r="D143" s="34">
        <f t="shared" si="34"/>
        <v>70738.430730000036</v>
      </c>
      <c r="E143" s="34">
        <f t="shared" si="20"/>
        <v>8488.6116876000033</v>
      </c>
      <c r="F143" s="34">
        <f t="shared" si="21"/>
        <v>7239.1116876000051</v>
      </c>
      <c r="G143" s="34">
        <f t="shared" si="22"/>
        <v>1249.5</v>
      </c>
      <c r="H143" s="34">
        <f t="shared" si="23"/>
        <v>15727.723375200008</v>
      </c>
      <c r="I143" s="35">
        <f t="shared" si="35"/>
        <v>1594799.449828536</v>
      </c>
      <c r="J143" s="34">
        <f t="shared" si="33"/>
        <v>10724.528808828907</v>
      </c>
      <c r="K143" s="36">
        <f t="shared" si="26"/>
        <v>148690.5</v>
      </c>
      <c r="L143" s="37">
        <f t="shared" si="25"/>
        <v>1743489.949828536</v>
      </c>
    </row>
    <row r="144" spans="2:12" s="17" customFormat="1" x14ac:dyDescent="0.25">
      <c r="B144" s="38">
        <v>10</v>
      </c>
      <c r="C144" s="38">
        <v>120</v>
      </c>
      <c r="D144" s="39">
        <f t="shared" si="34"/>
        <v>70738.430730000036</v>
      </c>
      <c r="E144" s="39">
        <f t="shared" si="20"/>
        <v>8488.6116876000033</v>
      </c>
      <c r="F144" s="39">
        <f t="shared" si="21"/>
        <v>7239.1116876000051</v>
      </c>
      <c r="G144" s="39">
        <f t="shared" si="22"/>
        <v>1249.5</v>
      </c>
      <c r="H144" s="39">
        <f t="shared" si="23"/>
        <v>15727.723375200008</v>
      </c>
      <c r="I144" s="40">
        <f>IF(B144&lt;=($F$7-$F$6),H144+I143+SUM(J133:J144),0)</f>
        <v>1733453.3763618283</v>
      </c>
      <c r="J144" s="39">
        <f t="shared" si="33"/>
        <v>10831.346263418807</v>
      </c>
      <c r="K144" s="41">
        <f t="shared" si="26"/>
        <v>149940</v>
      </c>
      <c r="L144" s="42">
        <f t="shared" si="25"/>
        <v>1883393.3763618283</v>
      </c>
    </row>
    <row r="145" spans="2:12" x14ac:dyDescent="0.25">
      <c r="B145" s="22">
        <v>11</v>
      </c>
      <c r="C145" s="22">
        <v>121</v>
      </c>
      <c r="D145" s="34">
        <f t="shared" ref="D145:D156" si="36">IF(B145&lt;=($F$7-$F$6), IF($F$18="Yes",15000,$F$8*(1+$F$9)^10),0)</f>
        <v>77812.273803000062</v>
      </c>
      <c r="E145" s="34">
        <f t="shared" si="20"/>
        <v>9337.4728563600074</v>
      </c>
      <c r="F145" s="34">
        <f t="shared" si="21"/>
        <v>8087.9728563600074</v>
      </c>
      <c r="G145" s="34">
        <f t="shared" si="22"/>
        <v>1249.5</v>
      </c>
      <c r="H145" s="34">
        <f t="shared" si="23"/>
        <v>17425.445712720015</v>
      </c>
      <c r="I145" s="35">
        <f t="shared" ref="I145:I155" si="37">IF(B145&lt;=($F$7-$F$6),H145+I144,0)</f>
        <v>1750878.8220745483</v>
      </c>
      <c r="J145" s="34">
        <f t="shared" si="33"/>
        <v>11773.037514457417</v>
      </c>
      <c r="K145" s="36">
        <f t="shared" si="26"/>
        <v>151189.5</v>
      </c>
      <c r="L145" s="37">
        <f t="shared" si="25"/>
        <v>1902068.3220745483</v>
      </c>
    </row>
    <row r="146" spans="2:12" x14ac:dyDescent="0.25">
      <c r="B146" s="22">
        <v>11</v>
      </c>
      <c r="C146" s="22">
        <v>122</v>
      </c>
      <c r="D146" s="34">
        <f t="shared" si="36"/>
        <v>77812.273803000062</v>
      </c>
      <c r="E146" s="34">
        <f t="shared" si="20"/>
        <v>9337.4728563600074</v>
      </c>
      <c r="F146" s="34">
        <f t="shared" si="21"/>
        <v>8087.9728563600074</v>
      </c>
      <c r="G146" s="34">
        <f t="shared" si="22"/>
        <v>1249.5</v>
      </c>
      <c r="H146" s="34">
        <f t="shared" si="23"/>
        <v>17425.445712720015</v>
      </c>
      <c r="I146" s="35">
        <f t="shared" si="37"/>
        <v>1768304.2677872684</v>
      </c>
      <c r="J146" s="34">
        <f t="shared" si="33"/>
        <v>11891.385333256309</v>
      </c>
      <c r="K146" s="36">
        <f t="shared" si="26"/>
        <v>152439</v>
      </c>
      <c r="L146" s="37">
        <f t="shared" si="25"/>
        <v>1920743.2677872684</v>
      </c>
    </row>
    <row r="147" spans="2:12" x14ac:dyDescent="0.25">
      <c r="B147" s="22">
        <v>11</v>
      </c>
      <c r="C147" s="22">
        <v>123</v>
      </c>
      <c r="D147" s="34">
        <f t="shared" si="36"/>
        <v>77812.273803000062</v>
      </c>
      <c r="E147" s="34">
        <f t="shared" si="20"/>
        <v>9337.4728563600074</v>
      </c>
      <c r="F147" s="34">
        <f t="shared" si="21"/>
        <v>8087.9728563600074</v>
      </c>
      <c r="G147" s="34">
        <f t="shared" si="22"/>
        <v>1249.5</v>
      </c>
      <c r="H147" s="34">
        <f t="shared" si="23"/>
        <v>17425.445712720015</v>
      </c>
      <c r="I147" s="35">
        <f t="shared" si="37"/>
        <v>1785729.7134999884</v>
      </c>
      <c r="J147" s="34">
        <f t="shared" si="33"/>
        <v>12009.733152055198</v>
      </c>
      <c r="K147" s="36">
        <f t="shared" si="26"/>
        <v>153688.5</v>
      </c>
      <c r="L147" s="37">
        <f t="shared" si="25"/>
        <v>1939418.2134999884</v>
      </c>
    </row>
    <row r="148" spans="2:12" x14ac:dyDescent="0.25">
      <c r="B148" s="22">
        <v>11</v>
      </c>
      <c r="C148" s="22">
        <v>124</v>
      </c>
      <c r="D148" s="34">
        <f t="shared" si="36"/>
        <v>77812.273803000062</v>
      </c>
      <c r="E148" s="34">
        <f t="shared" si="20"/>
        <v>9337.4728563600074</v>
      </c>
      <c r="F148" s="34">
        <f t="shared" si="21"/>
        <v>8087.9728563600074</v>
      </c>
      <c r="G148" s="34">
        <f t="shared" si="22"/>
        <v>1249.5</v>
      </c>
      <c r="H148" s="34">
        <f t="shared" si="23"/>
        <v>17425.445712720015</v>
      </c>
      <c r="I148" s="35">
        <f t="shared" si="37"/>
        <v>1803155.1592127085</v>
      </c>
      <c r="J148" s="34">
        <f t="shared" si="33"/>
        <v>12128.080970854089</v>
      </c>
      <c r="K148" s="36">
        <f t="shared" si="26"/>
        <v>154938</v>
      </c>
      <c r="L148" s="37">
        <f t="shared" si="25"/>
        <v>1958093.1592127085</v>
      </c>
    </row>
    <row r="149" spans="2:12" x14ac:dyDescent="0.25">
      <c r="B149" s="22">
        <v>11</v>
      </c>
      <c r="C149" s="22">
        <v>125</v>
      </c>
      <c r="D149" s="34">
        <f t="shared" si="36"/>
        <v>77812.273803000062</v>
      </c>
      <c r="E149" s="34">
        <f t="shared" si="20"/>
        <v>9337.4728563600074</v>
      </c>
      <c r="F149" s="34">
        <f t="shared" si="21"/>
        <v>8087.9728563600074</v>
      </c>
      <c r="G149" s="34">
        <f t="shared" si="22"/>
        <v>1249.5</v>
      </c>
      <c r="H149" s="34">
        <f t="shared" si="23"/>
        <v>17425.445712720015</v>
      </c>
      <c r="I149" s="35">
        <f t="shared" si="37"/>
        <v>1820580.6049254285</v>
      </c>
      <c r="J149" s="34">
        <f t="shared" si="33"/>
        <v>12246.428789652979</v>
      </c>
      <c r="K149" s="36">
        <f t="shared" si="26"/>
        <v>156187.5</v>
      </c>
      <c r="L149" s="37">
        <f t="shared" si="25"/>
        <v>1976768.1049254285</v>
      </c>
    </row>
    <row r="150" spans="2:12" x14ac:dyDescent="0.25">
      <c r="B150" s="22">
        <v>11</v>
      </c>
      <c r="C150" s="22">
        <v>126</v>
      </c>
      <c r="D150" s="34">
        <f t="shared" si="36"/>
        <v>77812.273803000062</v>
      </c>
      <c r="E150" s="34">
        <f t="shared" si="20"/>
        <v>9337.4728563600074</v>
      </c>
      <c r="F150" s="34">
        <f t="shared" si="21"/>
        <v>8087.9728563600074</v>
      </c>
      <c r="G150" s="34">
        <f t="shared" si="22"/>
        <v>1249.5</v>
      </c>
      <c r="H150" s="34">
        <f t="shared" si="23"/>
        <v>17425.445712720015</v>
      </c>
      <c r="I150" s="35">
        <f t="shared" si="37"/>
        <v>1838006.0506381486</v>
      </c>
      <c r="J150" s="34">
        <f t="shared" si="33"/>
        <v>12364.77660845187</v>
      </c>
      <c r="K150" s="36">
        <f t="shared" si="26"/>
        <v>157437</v>
      </c>
      <c r="L150" s="37">
        <f t="shared" si="25"/>
        <v>1995443.0506381486</v>
      </c>
    </row>
    <row r="151" spans="2:12" x14ac:dyDescent="0.25">
      <c r="B151" s="22">
        <v>11</v>
      </c>
      <c r="C151" s="22">
        <v>127</v>
      </c>
      <c r="D151" s="34">
        <f t="shared" si="36"/>
        <v>77812.273803000062</v>
      </c>
      <c r="E151" s="34">
        <f t="shared" si="20"/>
        <v>9337.4728563600074</v>
      </c>
      <c r="F151" s="34">
        <f t="shared" si="21"/>
        <v>8087.9728563600074</v>
      </c>
      <c r="G151" s="34">
        <f t="shared" si="22"/>
        <v>1249.5</v>
      </c>
      <c r="H151" s="34">
        <f t="shared" si="23"/>
        <v>17425.445712720015</v>
      </c>
      <c r="I151" s="35">
        <f t="shared" si="37"/>
        <v>1855431.4963508686</v>
      </c>
      <c r="J151" s="34">
        <f t="shared" si="33"/>
        <v>12483.124427250759</v>
      </c>
      <c r="K151" s="36">
        <f t="shared" si="26"/>
        <v>158686.5</v>
      </c>
      <c r="L151" s="37">
        <f t="shared" si="25"/>
        <v>2014117.9963508686</v>
      </c>
    </row>
    <row r="152" spans="2:12" x14ac:dyDescent="0.25">
      <c r="B152" s="22">
        <v>11</v>
      </c>
      <c r="C152" s="22">
        <v>128</v>
      </c>
      <c r="D152" s="34">
        <f t="shared" si="36"/>
        <v>77812.273803000062</v>
      </c>
      <c r="E152" s="34">
        <f t="shared" si="20"/>
        <v>9337.4728563600074</v>
      </c>
      <c r="F152" s="34">
        <f t="shared" si="21"/>
        <v>8087.9728563600074</v>
      </c>
      <c r="G152" s="34">
        <f t="shared" si="22"/>
        <v>1249.5</v>
      </c>
      <c r="H152" s="34">
        <f t="shared" si="23"/>
        <v>17425.445712720015</v>
      </c>
      <c r="I152" s="35">
        <f t="shared" si="37"/>
        <v>1872856.9420635886</v>
      </c>
      <c r="J152" s="34">
        <f t="shared" si="33"/>
        <v>12601.47224604965</v>
      </c>
      <c r="K152" s="36">
        <f t="shared" si="26"/>
        <v>159936</v>
      </c>
      <c r="L152" s="37">
        <f t="shared" si="25"/>
        <v>2032792.9420635886</v>
      </c>
    </row>
    <row r="153" spans="2:12" x14ac:dyDescent="0.25">
      <c r="B153" s="22">
        <v>11</v>
      </c>
      <c r="C153" s="22">
        <v>129</v>
      </c>
      <c r="D153" s="34">
        <f t="shared" si="36"/>
        <v>77812.273803000062</v>
      </c>
      <c r="E153" s="34">
        <f t="shared" ref="E153:E216" si="38">IF(B153&lt;=($F$7-$F$6),D153*$F$11,0)</f>
        <v>9337.4728563600074</v>
      </c>
      <c r="F153" s="34">
        <f t="shared" ref="F153:F216" si="39">IF(B153&lt;=($F$7-$F$6),IF(D153&lt;=15000,D153*$F$13,D153*$F$13)+IF(D153&gt;15000,(D153*$F$14)-1249.5,0),0)</f>
        <v>8087.9728563600074</v>
      </c>
      <c r="G153" s="34">
        <f t="shared" ref="G153:G216" si="40">IF(B153&lt;=($F$7-$F$6),IF(D153&lt;=15000,D153*$F$14,1249.5),0)</f>
        <v>1249.5</v>
      </c>
      <c r="H153" s="34">
        <f t="shared" ref="H153:H216" si="41">E153+F153</f>
        <v>17425.445712720015</v>
      </c>
      <c r="I153" s="35">
        <f t="shared" si="37"/>
        <v>1890282.3877763087</v>
      </c>
      <c r="J153" s="34">
        <f t="shared" si="33"/>
        <v>12719.82006484854</v>
      </c>
      <c r="K153" s="36">
        <f t="shared" si="26"/>
        <v>161185.5</v>
      </c>
      <c r="L153" s="37">
        <f t="shared" si="25"/>
        <v>2051467.8877763087</v>
      </c>
    </row>
    <row r="154" spans="2:12" x14ac:dyDescent="0.25">
      <c r="B154" s="22">
        <v>11</v>
      </c>
      <c r="C154" s="22">
        <v>130</v>
      </c>
      <c r="D154" s="34">
        <f t="shared" si="36"/>
        <v>77812.273803000062</v>
      </c>
      <c r="E154" s="34">
        <f t="shared" si="38"/>
        <v>9337.4728563600074</v>
      </c>
      <c r="F154" s="34">
        <f t="shared" si="39"/>
        <v>8087.9728563600074</v>
      </c>
      <c r="G154" s="34">
        <f t="shared" si="40"/>
        <v>1249.5</v>
      </c>
      <c r="H154" s="34">
        <f t="shared" si="41"/>
        <v>17425.445712720015</v>
      </c>
      <c r="I154" s="35">
        <f t="shared" si="37"/>
        <v>1907707.8334890287</v>
      </c>
      <c r="J154" s="34">
        <f t="shared" ref="J154:J180" si="42">IF(B153&lt;=($F$7-$F$6), I153*($F$15/12),0)</f>
        <v>12838.167883647431</v>
      </c>
      <c r="K154" s="36">
        <f t="shared" si="26"/>
        <v>162435</v>
      </c>
      <c r="L154" s="37">
        <f t="shared" ref="L154:L217" si="43">I154+K154</f>
        <v>2070142.8334890287</v>
      </c>
    </row>
    <row r="155" spans="2:12" x14ac:dyDescent="0.25">
      <c r="B155" s="22">
        <v>11</v>
      </c>
      <c r="C155" s="22">
        <v>131</v>
      </c>
      <c r="D155" s="34">
        <f t="shared" si="36"/>
        <v>77812.273803000062</v>
      </c>
      <c r="E155" s="34">
        <f t="shared" si="38"/>
        <v>9337.4728563600074</v>
      </c>
      <c r="F155" s="34">
        <f t="shared" si="39"/>
        <v>8087.9728563600074</v>
      </c>
      <c r="G155" s="34">
        <f t="shared" si="40"/>
        <v>1249.5</v>
      </c>
      <c r="H155" s="34">
        <f t="shared" si="41"/>
        <v>17425.445712720015</v>
      </c>
      <c r="I155" s="35">
        <f t="shared" si="37"/>
        <v>1925133.2792017488</v>
      </c>
      <c r="J155" s="34">
        <f t="shared" si="42"/>
        <v>12956.515702446321</v>
      </c>
      <c r="K155" s="36">
        <f t="shared" ref="K155:K218" si="44">IF(B155&lt;=($F$7-$F$6),K154+G155,0)</f>
        <v>163684.5</v>
      </c>
      <c r="L155" s="37">
        <f t="shared" si="43"/>
        <v>2088817.7792017488</v>
      </c>
    </row>
    <row r="156" spans="2:12" s="17" customFormat="1" x14ac:dyDescent="0.25">
      <c r="B156" s="38">
        <v>11</v>
      </c>
      <c r="C156" s="38">
        <v>132</v>
      </c>
      <c r="D156" s="39">
        <f t="shared" si="36"/>
        <v>77812.273803000062</v>
      </c>
      <c r="E156" s="39">
        <f t="shared" si="38"/>
        <v>9337.4728563600074</v>
      </c>
      <c r="F156" s="39">
        <f t="shared" si="39"/>
        <v>8087.9728563600074</v>
      </c>
      <c r="G156" s="39">
        <f t="shared" si="40"/>
        <v>1249.5</v>
      </c>
      <c r="H156" s="39">
        <f t="shared" si="41"/>
        <v>17425.445712720015</v>
      </c>
      <c r="I156" s="40">
        <f>IF(B156&lt;=($F$7-$F$6),H156+I155+SUM(J145:J156),0)</f>
        <v>2091646.1311286846</v>
      </c>
      <c r="J156" s="39">
        <f t="shared" si="42"/>
        <v>13074.863521245212</v>
      </c>
      <c r="K156" s="41">
        <f t="shared" si="44"/>
        <v>164934</v>
      </c>
      <c r="L156" s="42">
        <f t="shared" si="43"/>
        <v>2256580.1311286846</v>
      </c>
    </row>
    <row r="157" spans="2:12" x14ac:dyDescent="0.25">
      <c r="B157" s="22">
        <v>12</v>
      </c>
      <c r="C157" s="22">
        <v>133</v>
      </c>
      <c r="D157" s="34">
        <f t="shared" ref="D157:D168" si="45">IF(B157&lt;=($F$7-$F$6), IF($F$18="Yes",15000,$F$8*(1+$F$9)^11),0)</f>
        <v>85593.501183300075</v>
      </c>
      <c r="E157" s="34">
        <f t="shared" si="38"/>
        <v>10271.220141996009</v>
      </c>
      <c r="F157" s="34">
        <f t="shared" si="39"/>
        <v>9021.7201419960093</v>
      </c>
      <c r="G157" s="34">
        <f t="shared" si="40"/>
        <v>1249.5</v>
      </c>
      <c r="H157" s="34">
        <f t="shared" si="41"/>
        <v>19292.940283992019</v>
      </c>
      <c r="I157" s="35">
        <f t="shared" ref="I157:I167" si="46">IF(B157&lt;=($F$7-$F$6), H157+I156,0)</f>
        <v>2110939.0714126765</v>
      </c>
      <c r="J157" s="34">
        <f t="shared" si="42"/>
        <v>14205.763307248984</v>
      </c>
      <c r="K157" s="36">
        <f t="shared" si="44"/>
        <v>166183.5</v>
      </c>
      <c r="L157" s="37">
        <f t="shared" si="43"/>
        <v>2277122.5714126765</v>
      </c>
    </row>
    <row r="158" spans="2:12" x14ac:dyDescent="0.25">
      <c r="B158" s="22">
        <v>12</v>
      </c>
      <c r="C158" s="22">
        <v>134</v>
      </c>
      <c r="D158" s="34">
        <f t="shared" si="45"/>
        <v>85593.501183300075</v>
      </c>
      <c r="E158" s="34">
        <f t="shared" si="38"/>
        <v>10271.220141996009</v>
      </c>
      <c r="F158" s="34">
        <f t="shared" si="39"/>
        <v>9021.7201419960093</v>
      </c>
      <c r="G158" s="34">
        <f t="shared" si="40"/>
        <v>1249.5</v>
      </c>
      <c r="H158" s="34">
        <f t="shared" si="41"/>
        <v>19292.940283992019</v>
      </c>
      <c r="I158" s="35">
        <f t="shared" si="46"/>
        <v>2130232.0116966683</v>
      </c>
      <c r="J158" s="34">
        <f t="shared" si="42"/>
        <v>14336.794526677762</v>
      </c>
      <c r="K158" s="36">
        <f t="shared" si="44"/>
        <v>167433</v>
      </c>
      <c r="L158" s="37">
        <f t="shared" si="43"/>
        <v>2297665.0116966683</v>
      </c>
    </row>
    <row r="159" spans="2:12" x14ac:dyDescent="0.25">
      <c r="B159" s="22">
        <v>12</v>
      </c>
      <c r="C159" s="22">
        <v>135</v>
      </c>
      <c r="D159" s="34">
        <f t="shared" si="45"/>
        <v>85593.501183300075</v>
      </c>
      <c r="E159" s="34">
        <f t="shared" si="38"/>
        <v>10271.220141996009</v>
      </c>
      <c r="F159" s="34">
        <f t="shared" si="39"/>
        <v>9021.7201419960093</v>
      </c>
      <c r="G159" s="34">
        <f t="shared" si="40"/>
        <v>1249.5</v>
      </c>
      <c r="H159" s="34">
        <f t="shared" si="41"/>
        <v>19292.940283992019</v>
      </c>
      <c r="I159" s="35">
        <f t="shared" si="46"/>
        <v>2149524.9519806602</v>
      </c>
      <c r="J159" s="34">
        <f t="shared" si="42"/>
        <v>14467.82574610654</v>
      </c>
      <c r="K159" s="36">
        <f t="shared" si="44"/>
        <v>168682.5</v>
      </c>
      <c r="L159" s="37">
        <f t="shared" si="43"/>
        <v>2318207.4519806602</v>
      </c>
    </row>
    <row r="160" spans="2:12" x14ac:dyDescent="0.25">
      <c r="B160" s="22">
        <v>12</v>
      </c>
      <c r="C160" s="22">
        <v>136</v>
      </c>
      <c r="D160" s="34">
        <f t="shared" si="45"/>
        <v>85593.501183300075</v>
      </c>
      <c r="E160" s="34">
        <f t="shared" si="38"/>
        <v>10271.220141996009</v>
      </c>
      <c r="F160" s="34">
        <f t="shared" si="39"/>
        <v>9021.7201419960093</v>
      </c>
      <c r="G160" s="34">
        <f t="shared" si="40"/>
        <v>1249.5</v>
      </c>
      <c r="H160" s="34">
        <f t="shared" si="41"/>
        <v>19292.940283992019</v>
      </c>
      <c r="I160" s="35">
        <f t="shared" si="46"/>
        <v>2168817.8922646521</v>
      </c>
      <c r="J160" s="34">
        <f t="shared" si="42"/>
        <v>14598.856965535319</v>
      </c>
      <c r="K160" s="36">
        <f t="shared" si="44"/>
        <v>169932</v>
      </c>
      <c r="L160" s="37">
        <f t="shared" si="43"/>
        <v>2338749.8922646521</v>
      </c>
    </row>
    <row r="161" spans="2:12" x14ac:dyDescent="0.25">
      <c r="B161" s="22">
        <v>12</v>
      </c>
      <c r="C161" s="22">
        <v>137</v>
      </c>
      <c r="D161" s="34">
        <f t="shared" si="45"/>
        <v>85593.501183300075</v>
      </c>
      <c r="E161" s="34">
        <f t="shared" si="38"/>
        <v>10271.220141996009</v>
      </c>
      <c r="F161" s="34">
        <f t="shared" si="39"/>
        <v>9021.7201419960093</v>
      </c>
      <c r="G161" s="34">
        <f t="shared" si="40"/>
        <v>1249.5</v>
      </c>
      <c r="H161" s="34">
        <f t="shared" si="41"/>
        <v>19292.940283992019</v>
      </c>
      <c r="I161" s="35">
        <f t="shared" si="46"/>
        <v>2188110.8325486439</v>
      </c>
      <c r="J161" s="34">
        <f t="shared" si="42"/>
        <v>14729.888184964097</v>
      </c>
      <c r="K161" s="36">
        <f t="shared" si="44"/>
        <v>171181.5</v>
      </c>
      <c r="L161" s="37">
        <f t="shared" si="43"/>
        <v>2359292.3325486439</v>
      </c>
    </row>
    <row r="162" spans="2:12" x14ac:dyDescent="0.25">
      <c r="B162" s="22">
        <v>12</v>
      </c>
      <c r="C162" s="22">
        <v>138</v>
      </c>
      <c r="D162" s="34">
        <f t="shared" si="45"/>
        <v>85593.501183300075</v>
      </c>
      <c r="E162" s="34">
        <f t="shared" si="38"/>
        <v>10271.220141996009</v>
      </c>
      <c r="F162" s="34">
        <f t="shared" si="39"/>
        <v>9021.7201419960093</v>
      </c>
      <c r="G162" s="34">
        <f t="shared" si="40"/>
        <v>1249.5</v>
      </c>
      <c r="H162" s="34">
        <f t="shared" si="41"/>
        <v>19292.940283992019</v>
      </c>
      <c r="I162" s="35">
        <f t="shared" si="46"/>
        <v>2207403.7728326358</v>
      </c>
      <c r="J162" s="34">
        <f t="shared" si="42"/>
        <v>14860.919404392875</v>
      </c>
      <c r="K162" s="36">
        <f t="shared" si="44"/>
        <v>172431</v>
      </c>
      <c r="L162" s="37">
        <f t="shared" si="43"/>
        <v>2379834.7728326358</v>
      </c>
    </row>
    <row r="163" spans="2:12" x14ac:dyDescent="0.25">
      <c r="B163" s="22">
        <v>12</v>
      </c>
      <c r="C163" s="22">
        <v>139</v>
      </c>
      <c r="D163" s="34">
        <f t="shared" si="45"/>
        <v>85593.501183300075</v>
      </c>
      <c r="E163" s="34">
        <f t="shared" si="38"/>
        <v>10271.220141996009</v>
      </c>
      <c r="F163" s="34">
        <f t="shared" si="39"/>
        <v>9021.7201419960093</v>
      </c>
      <c r="G163" s="34">
        <f t="shared" si="40"/>
        <v>1249.5</v>
      </c>
      <c r="H163" s="34">
        <f t="shared" si="41"/>
        <v>19292.940283992019</v>
      </c>
      <c r="I163" s="35">
        <f t="shared" si="46"/>
        <v>2226696.7131166277</v>
      </c>
      <c r="J163" s="34">
        <f t="shared" si="42"/>
        <v>14991.950623821653</v>
      </c>
      <c r="K163" s="36">
        <f t="shared" si="44"/>
        <v>173680.5</v>
      </c>
      <c r="L163" s="37">
        <f t="shared" si="43"/>
        <v>2400377.2131166277</v>
      </c>
    </row>
    <row r="164" spans="2:12" x14ac:dyDescent="0.25">
      <c r="B164" s="22">
        <v>12</v>
      </c>
      <c r="C164" s="22">
        <v>140</v>
      </c>
      <c r="D164" s="34">
        <f t="shared" si="45"/>
        <v>85593.501183300075</v>
      </c>
      <c r="E164" s="34">
        <f t="shared" si="38"/>
        <v>10271.220141996009</v>
      </c>
      <c r="F164" s="34">
        <f t="shared" si="39"/>
        <v>9021.7201419960093</v>
      </c>
      <c r="G164" s="34">
        <f t="shared" si="40"/>
        <v>1249.5</v>
      </c>
      <c r="H164" s="34">
        <f t="shared" si="41"/>
        <v>19292.940283992019</v>
      </c>
      <c r="I164" s="35">
        <f t="shared" si="46"/>
        <v>2245989.6534006195</v>
      </c>
      <c r="J164" s="34">
        <f t="shared" si="42"/>
        <v>15122.981843250431</v>
      </c>
      <c r="K164" s="36">
        <f t="shared" si="44"/>
        <v>174930</v>
      </c>
      <c r="L164" s="37">
        <f t="shared" si="43"/>
        <v>2420919.6534006195</v>
      </c>
    </row>
    <row r="165" spans="2:12" x14ac:dyDescent="0.25">
      <c r="B165" s="22">
        <v>12</v>
      </c>
      <c r="C165" s="22">
        <v>141</v>
      </c>
      <c r="D165" s="34">
        <f t="shared" si="45"/>
        <v>85593.501183300075</v>
      </c>
      <c r="E165" s="34">
        <f t="shared" si="38"/>
        <v>10271.220141996009</v>
      </c>
      <c r="F165" s="34">
        <f t="shared" si="39"/>
        <v>9021.7201419960093</v>
      </c>
      <c r="G165" s="34">
        <f t="shared" si="40"/>
        <v>1249.5</v>
      </c>
      <c r="H165" s="34">
        <f t="shared" si="41"/>
        <v>19292.940283992019</v>
      </c>
      <c r="I165" s="35">
        <f t="shared" si="46"/>
        <v>2265282.5936846114</v>
      </c>
      <c r="J165" s="34">
        <f t="shared" si="42"/>
        <v>15254.013062679209</v>
      </c>
      <c r="K165" s="36">
        <f t="shared" si="44"/>
        <v>176179.5</v>
      </c>
      <c r="L165" s="37">
        <f t="shared" si="43"/>
        <v>2441462.0936846114</v>
      </c>
    </row>
    <row r="166" spans="2:12" x14ac:dyDescent="0.25">
      <c r="B166" s="22">
        <v>12</v>
      </c>
      <c r="C166" s="22">
        <v>142</v>
      </c>
      <c r="D166" s="34">
        <f t="shared" si="45"/>
        <v>85593.501183300075</v>
      </c>
      <c r="E166" s="34">
        <f t="shared" si="38"/>
        <v>10271.220141996009</v>
      </c>
      <c r="F166" s="34">
        <f t="shared" si="39"/>
        <v>9021.7201419960093</v>
      </c>
      <c r="G166" s="34">
        <f t="shared" si="40"/>
        <v>1249.5</v>
      </c>
      <c r="H166" s="34">
        <f t="shared" si="41"/>
        <v>19292.940283992019</v>
      </c>
      <c r="I166" s="35">
        <f t="shared" si="46"/>
        <v>2284575.5339686032</v>
      </c>
      <c r="J166" s="34">
        <f t="shared" si="42"/>
        <v>15385.044282107987</v>
      </c>
      <c r="K166" s="36">
        <f t="shared" si="44"/>
        <v>177429</v>
      </c>
      <c r="L166" s="37">
        <f t="shared" si="43"/>
        <v>2462004.5339686032</v>
      </c>
    </row>
    <row r="167" spans="2:12" x14ac:dyDescent="0.25">
      <c r="B167" s="22">
        <v>12</v>
      </c>
      <c r="C167" s="22">
        <v>143</v>
      </c>
      <c r="D167" s="34">
        <f t="shared" si="45"/>
        <v>85593.501183300075</v>
      </c>
      <c r="E167" s="34">
        <f t="shared" si="38"/>
        <v>10271.220141996009</v>
      </c>
      <c r="F167" s="34">
        <f t="shared" si="39"/>
        <v>9021.7201419960093</v>
      </c>
      <c r="G167" s="34">
        <f t="shared" si="40"/>
        <v>1249.5</v>
      </c>
      <c r="H167" s="34">
        <f t="shared" si="41"/>
        <v>19292.940283992019</v>
      </c>
      <c r="I167" s="35">
        <f t="shared" si="46"/>
        <v>2303868.4742525951</v>
      </c>
      <c r="J167" s="34">
        <f t="shared" si="42"/>
        <v>15516.075501536765</v>
      </c>
      <c r="K167" s="36">
        <f t="shared" si="44"/>
        <v>178678.5</v>
      </c>
      <c r="L167" s="37">
        <f t="shared" si="43"/>
        <v>2482546.9742525951</v>
      </c>
    </row>
    <row r="168" spans="2:12" s="17" customFormat="1" x14ac:dyDescent="0.25">
      <c r="B168" s="38">
        <v>12</v>
      </c>
      <c r="C168" s="38">
        <v>144</v>
      </c>
      <c r="D168" s="39">
        <f t="shared" si="45"/>
        <v>85593.501183300075</v>
      </c>
      <c r="E168" s="39">
        <f t="shared" si="38"/>
        <v>10271.220141996009</v>
      </c>
      <c r="F168" s="39">
        <f t="shared" si="39"/>
        <v>9021.7201419960093</v>
      </c>
      <c r="G168" s="39">
        <f t="shared" si="40"/>
        <v>1249.5</v>
      </c>
      <c r="H168" s="39">
        <f t="shared" si="41"/>
        <v>19292.940283992019</v>
      </c>
      <c r="I168" s="40">
        <f>IF(B168&lt;=($F$7-$F$6),H168+I167+SUM(J157:J168),0)</f>
        <v>2502278.6347058741</v>
      </c>
      <c r="J168" s="39">
        <f t="shared" si="42"/>
        <v>15647.106720965543</v>
      </c>
      <c r="K168" s="41">
        <f t="shared" si="44"/>
        <v>179928</v>
      </c>
      <c r="L168" s="42">
        <f t="shared" si="43"/>
        <v>2682206.6347058741</v>
      </c>
    </row>
    <row r="169" spans="2:12" x14ac:dyDescent="0.25">
      <c r="B169" s="22">
        <v>13</v>
      </c>
      <c r="C169" s="22">
        <v>145</v>
      </c>
      <c r="D169" s="34">
        <f t="shared" ref="D169:D180" si="47">IF(B169&lt;=($F$7-$F$6), IF($F$18="Yes",15000,$F$8*(1+$F$9)^12),0)</f>
        <v>94152.851301630071</v>
      </c>
      <c r="E169" s="34">
        <f t="shared" si="38"/>
        <v>11298.342156195607</v>
      </c>
      <c r="F169" s="34">
        <f t="shared" si="39"/>
        <v>10048.842156195609</v>
      </c>
      <c r="G169" s="34">
        <f t="shared" si="40"/>
        <v>1249.5</v>
      </c>
      <c r="H169" s="34">
        <f t="shared" si="41"/>
        <v>21347.184312391219</v>
      </c>
      <c r="I169" s="35">
        <f t="shared" ref="I169:I179" si="48">IF(B169&lt;=($F$7-$F$6),H169+I168,0)</f>
        <v>2523625.8190182652</v>
      </c>
      <c r="J169" s="34">
        <f t="shared" si="42"/>
        <v>16994.642394044062</v>
      </c>
      <c r="K169" s="36">
        <f t="shared" si="44"/>
        <v>181177.5</v>
      </c>
      <c r="L169" s="37">
        <f t="shared" si="43"/>
        <v>2704803.3190182652</v>
      </c>
    </row>
    <row r="170" spans="2:12" x14ac:dyDescent="0.25">
      <c r="B170" s="22">
        <v>13</v>
      </c>
      <c r="C170" s="22">
        <v>146</v>
      </c>
      <c r="D170" s="34">
        <f t="shared" si="47"/>
        <v>94152.851301630071</v>
      </c>
      <c r="E170" s="34">
        <f t="shared" si="38"/>
        <v>11298.342156195607</v>
      </c>
      <c r="F170" s="34">
        <f t="shared" si="39"/>
        <v>10048.842156195609</v>
      </c>
      <c r="G170" s="34">
        <f t="shared" si="40"/>
        <v>1249.5</v>
      </c>
      <c r="H170" s="34">
        <f t="shared" si="41"/>
        <v>21347.184312391219</v>
      </c>
      <c r="I170" s="35">
        <f t="shared" si="48"/>
        <v>2544973.0033306563</v>
      </c>
      <c r="J170" s="34">
        <f t="shared" si="42"/>
        <v>17139.625354165721</v>
      </c>
      <c r="K170" s="36">
        <f t="shared" si="44"/>
        <v>182427</v>
      </c>
      <c r="L170" s="37">
        <f t="shared" si="43"/>
        <v>2727400.0033306563</v>
      </c>
    </row>
    <row r="171" spans="2:12" x14ac:dyDescent="0.25">
      <c r="B171" s="22">
        <v>13</v>
      </c>
      <c r="C171" s="22">
        <v>147</v>
      </c>
      <c r="D171" s="34">
        <f t="shared" si="47"/>
        <v>94152.851301630071</v>
      </c>
      <c r="E171" s="34">
        <f t="shared" si="38"/>
        <v>11298.342156195607</v>
      </c>
      <c r="F171" s="34">
        <f t="shared" si="39"/>
        <v>10048.842156195609</v>
      </c>
      <c r="G171" s="34">
        <f t="shared" si="40"/>
        <v>1249.5</v>
      </c>
      <c r="H171" s="34">
        <f t="shared" si="41"/>
        <v>21347.184312391219</v>
      </c>
      <c r="I171" s="35">
        <f t="shared" si="48"/>
        <v>2566320.1876430474</v>
      </c>
      <c r="J171" s="34">
        <f t="shared" si="42"/>
        <v>17284.608314287376</v>
      </c>
      <c r="K171" s="36">
        <f t="shared" si="44"/>
        <v>183676.5</v>
      </c>
      <c r="L171" s="37">
        <f t="shared" si="43"/>
        <v>2749996.6876430474</v>
      </c>
    </row>
    <row r="172" spans="2:12" x14ac:dyDescent="0.25">
      <c r="B172" s="22">
        <v>13</v>
      </c>
      <c r="C172" s="22">
        <v>148</v>
      </c>
      <c r="D172" s="34">
        <f t="shared" si="47"/>
        <v>94152.851301630071</v>
      </c>
      <c r="E172" s="34">
        <f t="shared" si="38"/>
        <v>11298.342156195607</v>
      </c>
      <c r="F172" s="34">
        <f t="shared" si="39"/>
        <v>10048.842156195609</v>
      </c>
      <c r="G172" s="34">
        <f t="shared" si="40"/>
        <v>1249.5</v>
      </c>
      <c r="H172" s="34">
        <f t="shared" si="41"/>
        <v>21347.184312391219</v>
      </c>
      <c r="I172" s="35">
        <f t="shared" si="48"/>
        <v>2587667.3719554385</v>
      </c>
      <c r="J172" s="34">
        <f t="shared" si="42"/>
        <v>17429.591274409031</v>
      </c>
      <c r="K172" s="36">
        <f t="shared" si="44"/>
        <v>184926</v>
      </c>
      <c r="L172" s="37">
        <f t="shared" si="43"/>
        <v>2772593.3719554385</v>
      </c>
    </row>
    <row r="173" spans="2:12" x14ac:dyDescent="0.25">
      <c r="B173" s="22">
        <v>13</v>
      </c>
      <c r="C173" s="22">
        <v>149</v>
      </c>
      <c r="D173" s="34">
        <f t="shared" si="47"/>
        <v>94152.851301630071</v>
      </c>
      <c r="E173" s="34">
        <f t="shared" si="38"/>
        <v>11298.342156195607</v>
      </c>
      <c r="F173" s="34">
        <f t="shared" si="39"/>
        <v>10048.842156195609</v>
      </c>
      <c r="G173" s="34">
        <f t="shared" si="40"/>
        <v>1249.5</v>
      </c>
      <c r="H173" s="34">
        <f t="shared" si="41"/>
        <v>21347.184312391219</v>
      </c>
      <c r="I173" s="35">
        <f t="shared" si="48"/>
        <v>2609014.5562678296</v>
      </c>
      <c r="J173" s="34">
        <f t="shared" si="42"/>
        <v>17574.574234530686</v>
      </c>
      <c r="K173" s="36">
        <f t="shared" si="44"/>
        <v>186175.5</v>
      </c>
      <c r="L173" s="37">
        <f t="shared" si="43"/>
        <v>2795190.0562678296</v>
      </c>
    </row>
    <row r="174" spans="2:12" x14ac:dyDescent="0.25">
      <c r="B174" s="22">
        <v>13</v>
      </c>
      <c r="C174" s="22">
        <v>150</v>
      </c>
      <c r="D174" s="34">
        <f t="shared" si="47"/>
        <v>94152.851301630071</v>
      </c>
      <c r="E174" s="34">
        <f t="shared" si="38"/>
        <v>11298.342156195607</v>
      </c>
      <c r="F174" s="34">
        <f t="shared" si="39"/>
        <v>10048.842156195609</v>
      </c>
      <c r="G174" s="34">
        <f t="shared" si="40"/>
        <v>1249.5</v>
      </c>
      <c r="H174" s="34">
        <f t="shared" si="41"/>
        <v>21347.184312391219</v>
      </c>
      <c r="I174" s="35">
        <f t="shared" si="48"/>
        <v>2630361.7405802207</v>
      </c>
      <c r="J174" s="34">
        <f t="shared" si="42"/>
        <v>17719.557194652345</v>
      </c>
      <c r="K174" s="36">
        <f t="shared" si="44"/>
        <v>187425</v>
      </c>
      <c r="L174" s="37">
        <f t="shared" si="43"/>
        <v>2817786.7405802207</v>
      </c>
    </row>
    <row r="175" spans="2:12" x14ac:dyDescent="0.25">
      <c r="B175" s="22">
        <v>13</v>
      </c>
      <c r="C175" s="22">
        <v>151</v>
      </c>
      <c r="D175" s="34">
        <f t="shared" si="47"/>
        <v>94152.851301630071</v>
      </c>
      <c r="E175" s="34">
        <f t="shared" si="38"/>
        <v>11298.342156195607</v>
      </c>
      <c r="F175" s="34">
        <f t="shared" si="39"/>
        <v>10048.842156195609</v>
      </c>
      <c r="G175" s="34">
        <f t="shared" si="40"/>
        <v>1249.5</v>
      </c>
      <c r="H175" s="34">
        <f t="shared" si="41"/>
        <v>21347.184312391219</v>
      </c>
      <c r="I175" s="35">
        <f t="shared" si="48"/>
        <v>2651708.9248926118</v>
      </c>
      <c r="J175" s="34">
        <f t="shared" si="42"/>
        <v>17864.540154774</v>
      </c>
      <c r="K175" s="36">
        <f t="shared" si="44"/>
        <v>188674.5</v>
      </c>
      <c r="L175" s="37">
        <f t="shared" si="43"/>
        <v>2840383.4248926118</v>
      </c>
    </row>
    <row r="176" spans="2:12" x14ac:dyDescent="0.25">
      <c r="B176" s="22">
        <v>13</v>
      </c>
      <c r="C176" s="22">
        <v>152</v>
      </c>
      <c r="D176" s="34">
        <f t="shared" si="47"/>
        <v>94152.851301630071</v>
      </c>
      <c r="E176" s="34">
        <f t="shared" si="38"/>
        <v>11298.342156195607</v>
      </c>
      <c r="F176" s="34">
        <f t="shared" si="39"/>
        <v>10048.842156195609</v>
      </c>
      <c r="G176" s="34">
        <f t="shared" si="40"/>
        <v>1249.5</v>
      </c>
      <c r="H176" s="34">
        <f t="shared" si="41"/>
        <v>21347.184312391219</v>
      </c>
      <c r="I176" s="35">
        <f t="shared" si="48"/>
        <v>2673056.1092050029</v>
      </c>
      <c r="J176" s="34">
        <f t="shared" si="42"/>
        <v>18009.523114895655</v>
      </c>
      <c r="K176" s="36">
        <f t="shared" si="44"/>
        <v>189924</v>
      </c>
      <c r="L176" s="37">
        <f t="shared" si="43"/>
        <v>2862980.1092050029</v>
      </c>
    </row>
    <row r="177" spans="2:12" x14ac:dyDescent="0.25">
      <c r="B177" s="22">
        <v>13</v>
      </c>
      <c r="C177" s="22">
        <v>153</v>
      </c>
      <c r="D177" s="34">
        <f t="shared" si="47"/>
        <v>94152.851301630071</v>
      </c>
      <c r="E177" s="34">
        <f t="shared" si="38"/>
        <v>11298.342156195607</v>
      </c>
      <c r="F177" s="34">
        <f t="shared" si="39"/>
        <v>10048.842156195609</v>
      </c>
      <c r="G177" s="34">
        <f t="shared" si="40"/>
        <v>1249.5</v>
      </c>
      <c r="H177" s="34">
        <f t="shared" si="41"/>
        <v>21347.184312391219</v>
      </c>
      <c r="I177" s="35">
        <f t="shared" si="48"/>
        <v>2694403.293517394</v>
      </c>
      <c r="J177" s="34">
        <f t="shared" si="42"/>
        <v>18154.506075017314</v>
      </c>
      <c r="K177" s="36">
        <f t="shared" si="44"/>
        <v>191173.5</v>
      </c>
      <c r="L177" s="37">
        <f t="shared" si="43"/>
        <v>2885576.793517394</v>
      </c>
    </row>
    <row r="178" spans="2:12" x14ac:dyDescent="0.25">
      <c r="B178" s="22">
        <v>13</v>
      </c>
      <c r="C178" s="22">
        <v>154</v>
      </c>
      <c r="D178" s="34">
        <f t="shared" si="47"/>
        <v>94152.851301630071</v>
      </c>
      <c r="E178" s="34">
        <f t="shared" si="38"/>
        <v>11298.342156195607</v>
      </c>
      <c r="F178" s="34">
        <f t="shared" si="39"/>
        <v>10048.842156195609</v>
      </c>
      <c r="G178" s="34">
        <f t="shared" si="40"/>
        <v>1249.5</v>
      </c>
      <c r="H178" s="34">
        <f t="shared" si="41"/>
        <v>21347.184312391219</v>
      </c>
      <c r="I178" s="35">
        <f t="shared" si="48"/>
        <v>2715750.4778297851</v>
      </c>
      <c r="J178" s="34">
        <f t="shared" si="42"/>
        <v>18299.489035138969</v>
      </c>
      <c r="K178" s="36">
        <f t="shared" si="44"/>
        <v>192423</v>
      </c>
      <c r="L178" s="37">
        <f t="shared" si="43"/>
        <v>2908173.4778297851</v>
      </c>
    </row>
    <row r="179" spans="2:12" x14ac:dyDescent="0.25">
      <c r="B179" s="22">
        <v>13</v>
      </c>
      <c r="C179" s="22">
        <v>155</v>
      </c>
      <c r="D179" s="34">
        <f t="shared" si="47"/>
        <v>94152.851301630071</v>
      </c>
      <c r="E179" s="34">
        <f t="shared" si="38"/>
        <v>11298.342156195607</v>
      </c>
      <c r="F179" s="34">
        <f t="shared" si="39"/>
        <v>10048.842156195609</v>
      </c>
      <c r="G179" s="34">
        <f t="shared" si="40"/>
        <v>1249.5</v>
      </c>
      <c r="H179" s="34">
        <f t="shared" si="41"/>
        <v>21347.184312391219</v>
      </c>
      <c r="I179" s="35">
        <f t="shared" si="48"/>
        <v>2737097.6621421762</v>
      </c>
      <c r="J179" s="34">
        <f t="shared" si="42"/>
        <v>18444.471995260625</v>
      </c>
      <c r="K179" s="36">
        <f t="shared" si="44"/>
        <v>193672.5</v>
      </c>
      <c r="L179" s="37">
        <f t="shared" si="43"/>
        <v>2930770.1621421762</v>
      </c>
    </row>
    <row r="180" spans="2:12" s="17" customFormat="1" x14ac:dyDescent="0.25">
      <c r="B180" s="38">
        <v>13</v>
      </c>
      <c r="C180" s="38">
        <v>156</v>
      </c>
      <c r="D180" s="39">
        <f t="shared" si="47"/>
        <v>94152.851301630071</v>
      </c>
      <c r="E180" s="39">
        <f t="shared" si="38"/>
        <v>11298.342156195607</v>
      </c>
      <c r="F180" s="39">
        <f t="shared" si="39"/>
        <v>10048.842156195609</v>
      </c>
      <c r="G180" s="39">
        <f t="shared" si="40"/>
        <v>1249.5</v>
      </c>
      <c r="H180" s="39">
        <f t="shared" si="41"/>
        <v>21347.184312391219</v>
      </c>
      <c r="I180" s="40">
        <f>IF(B180&lt;=($F$7-$F$6),H180+I179+SUM(J169:J180),0)</f>
        <v>2971949.4305511252</v>
      </c>
      <c r="J180" s="39">
        <f t="shared" si="42"/>
        <v>18589.45495538228</v>
      </c>
      <c r="K180" s="41">
        <f t="shared" si="44"/>
        <v>194922</v>
      </c>
      <c r="L180" s="42">
        <f t="shared" si="43"/>
        <v>3166871.4305511252</v>
      </c>
    </row>
    <row r="181" spans="2:12" x14ac:dyDescent="0.25">
      <c r="B181" s="22">
        <v>14</v>
      </c>
      <c r="C181" s="22">
        <v>157</v>
      </c>
      <c r="D181" s="34">
        <f t="shared" ref="D181:D192" si="49">IF(B181&lt;=($F$7-$F$6), IF($F$18="Yes",15000,$F$8*(1+$F$9)^13),0)</f>
        <v>103568.13643179309</v>
      </c>
      <c r="E181" s="34">
        <f t="shared" si="38"/>
        <v>12428.176371815171</v>
      </c>
      <c r="F181" s="34">
        <f t="shared" si="39"/>
        <v>11178.676371815171</v>
      </c>
      <c r="G181" s="34">
        <f t="shared" si="40"/>
        <v>1249.5</v>
      </c>
      <c r="H181" s="34">
        <f t="shared" si="41"/>
        <v>23606.852743630341</v>
      </c>
      <c r="I181" s="35">
        <f t="shared" ref="I181:I191" si="50">IF(B181&lt;=($F$7-$F$6),H181+I180,0)</f>
        <v>2995556.2832947555</v>
      </c>
      <c r="J181" s="34">
        <f>IF(B181&lt;=($F$7-$F$6), I180*($F$15/12),0)</f>
        <v>20184.489882493061</v>
      </c>
      <c r="K181" s="36">
        <f t="shared" si="44"/>
        <v>196171.5</v>
      </c>
      <c r="L181" s="37">
        <f t="shared" si="43"/>
        <v>3191727.7832947555</v>
      </c>
    </row>
    <row r="182" spans="2:12" x14ac:dyDescent="0.25">
      <c r="B182" s="22">
        <v>14</v>
      </c>
      <c r="C182" s="22">
        <v>158</v>
      </c>
      <c r="D182" s="34">
        <f t="shared" si="49"/>
        <v>103568.13643179309</v>
      </c>
      <c r="E182" s="34">
        <f t="shared" si="38"/>
        <v>12428.176371815171</v>
      </c>
      <c r="F182" s="34">
        <f t="shared" si="39"/>
        <v>11178.676371815171</v>
      </c>
      <c r="G182" s="34">
        <f t="shared" si="40"/>
        <v>1249.5</v>
      </c>
      <c r="H182" s="34">
        <f t="shared" si="41"/>
        <v>23606.852743630341</v>
      </c>
      <c r="I182" s="35">
        <f t="shared" si="50"/>
        <v>3019163.1360383858</v>
      </c>
      <c r="J182" s="34">
        <f t="shared" ref="J182:J245" si="51">IF(B181&lt;=($F$7-$F$6), I181*($F$15/12),0)</f>
        <v>20344.819757376881</v>
      </c>
      <c r="K182" s="36">
        <f t="shared" si="44"/>
        <v>197421</v>
      </c>
      <c r="L182" s="37">
        <f t="shared" si="43"/>
        <v>3216584.1360383858</v>
      </c>
    </row>
    <row r="183" spans="2:12" x14ac:dyDescent="0.25">
      <c r="B183" s="22">
        <v>14</v>
      </c>
      <c r="C183" s="22">
        <v>159</v>
      </c>
      <c r="D183" s="34">
        <f t="shared" si="49"/>
        <v>103568.13643179309</v>
      </c>
      <c r="E183" s="34">
        <f t="shared" si="38"/>
        <v>12428.176371815171</v>
      </c>
      <c r="F183" s="34">
        <f t="shared" si="39"/>
        <v>11178.676371815171</v>
      </c>
      <c r="G183" s="34">
        <f t="shared" si="40"/>
        <v>1249.5</v>
      </c>
      <c r="H183" s="34">
        <f t="shared" si="41"/>
        <v>23606.852743630341</v>
      </c>
      <c r="I183" s="35">
        <f t="shared" si="50"/>
        <v>3042769.9887820161</v>
      </c>
      <c r="J183" s="34">
        <f t="shared" si="51"/>
        <v>20505.149632260705</v>
      </c>
      <c r="K183" s="36">
        <f t="shared" si="44"/>
        <v>198670.5</v>
      </c>
      <c r="L183" s="37">
        <f t="shared" si="43"/>
        <v>3241440.4887820161</v>
      </c>
    </row>
    <row r="184" spans="2:12" x14ac:dyDescent="0.25">
      <c r="B184" s="22">
        <v>14</v>
      </c>
      <c r="C184" s="22">
        <v>160</v>
      </c>
      <c r="D184" s="34">
        <f t="shared" si="49"/>
        <v>103568.13643179309</v>
      </c>
      <c r="E184" s="34">
        <f t="shared" si="38"/>
        <v>12428.176371815171</v>
      </c>
      <c r="F184" s="34">
        <f t="shared" si="39"/>
        <v>11178.676371815171</v>
      </c>
      <c r="G184" s="34">
        <f t="shared" si="40"/>
        <v>1249.5</v>
      </c>
      <c r="H184" s="34">
        <f t="shared" si="41"/>
        <v>23606.852743630341</v>
      </c>
      <c r="I184" s="35">
        <f t="shared" si="50"/>
        <v>3066376.8415256464</v>
      </c>
      <c r="J184" s="34">
        <f t="shared" si="51"/>
        <v>20665.479507144526</v>
      </c>
      <c r="K184" s="36">
        <f t="shared" si="44"/>
        <v>199920</v>
      </c>
      <c r="L184" s="37">
        <f t="shared" si="43"/>
        <v>3266296.8415256464</v>
      </c>
    </row>
    <row r="185" spans="2:12" x14ac:dyDescent="0.25">
      <c r="B185" s="22">
        <v>14</v>
      </c>
      <c r="C185" s="22">
        <v>161</v>
      </c>
      <c r="D185" s="34">
        <f t="shared" si="49"/>
        <v>103568.13643179309</v>
      </c>
      <c r="E185" s="34">
        <f t="shared" si="38"/>
        <v>12428.176371815171</v>
      </c>
      <c r="F185" s="34">
        <f t="shared" si="39"/>
        <v>11178.676371815171</v>
      </c>
      <c r="G185" s="34">
        <f t="shared" si="40"/>
        <v>1249.5</v>
      </c>
      <c r="H185" s="34">
        <f t="shared" si="41"/>
        <v>23606.852743630341</v>
      </c>
      <c r="I185" s="35">
        <f t="shared" si="50"/>
        <v>3089983.6942692767</v>
      </c>
      <c r="J185" s="34">
        <f t="shared" si="51"/>
        <v>20825.80938202835</v>
      </c>
      <c r="K185" s="36">
        <f t="shared" si="44"/>
        <v>201169.5</v>
      </c>
      <c r="L185" s="37">
        <f t="shared" si="43"/>
        <v>3291153.1942692767</v>
      </c>
    </row>
    <row r="186" spans="2:12" x14ac:dyDescent="0.25">
      <c r="B186" s="22">
        <v>14</v>
      </c>
      <c r="C186" s="22">
        <v>162</v>
      </c>
      <c r="D186" s="34">
        <f t="shared" si="49"/>
        <v>103568.13643179309</v>
      </c>
      <c r="E186" s="34">
        <f t="shared" si="38"/>
        <v>12428.176371815171</v>
      </c>
      <c r="F186" s="34">
        <f t="shared" si="39"/>
        <v>11178.676371815171</v>
      </c>
      <c r="G186" s="34">
        <f t="shared" si="40"/>
        <v>1249.5</v>
      </c>
      <c r="H186" s="34">
        <f t="shared" si="41"/>
        <v>23606.852743630341</v>
      </c>
      <c r="I186" s="35">
        <f t="shared" si="50"/>
        <v>3113590.547012907</v>
      </c>
      <c r="J186" s="34">
        <f t="shared" si="51"/>
        <v>20986.139256912171</v>
      </c>
      <c r="K186" s="36">
        <f t="shared" si="44"/>
        <v>202419</v>
      </c>
      <c r="L186" s="37">
        <f t="shared" si="43"/>
        <v>3316009.547012907</v>
      </c>
    </row>
    <row r="187" spans="2:12" x14ac:dyDescent="0.25">
      <c r="B187" s="22">
        <v>14</v>
      </c>
      <c r="C187" s="22">
        <v>163</v>
      </c>
      <c r="D187" s="34">
        <f t="shared" si="49"/>
        <v>103568.13643179309</v>
      </c>
      <c r="E187" s="34">
        <f t="shared" si="38"/>
        <v>12428.176371815171</v>
      </c>
      <c r="F187" s="34">
        <f t="shared" si="39"/>
        <v>11178.676371815171</v>
      </c>
      <c r="G187" s="34">
        <f t="shared" si="40"/>
        <v>1249.5</v>
      </c>
      <c r="H187" s="34">
        <f t="shared" si="41"/>
        <v>23606.852743630341</v>
      </c>
      <c r="I187" s="35">
        <f t="shared" si="50"/>
        <v>3137197.3997565373</v>
      </c>
      <c r="J187" s="34">
        <f t="shared" si="51"/>
        <v>21146.469131795995</v>
      </c>
      <c r="K187" s="36">
        <f t="shared" si="44"/>
        <v>203668.5</v>
      </c>
      <c r="L187" s="37">
        <f t="shared" si="43"/>
        <v>3340865.8997565373</v>
      </c>
    </row>
    <row r="188" spans="2:12" x14ac:dyDescent="0.25">
      <c r="B188" s="22">
        <v>14</v>
      </c>
      <c r="C188" s="22">
        <v>164</v>
      </c>
      <c r="D188" s="34">
        <f t="shared" si="49"/>
        <v>103568.13643179309</v>
      </c>
      <c r="E188" s="34">
        <f t="shared" si="38"/>
        <v>12428.176371815171</v>
      </c>
      <c r="F188" s="34">
        <f t="shared" si="39"/>
        <v>11178.676371815171</v>
      </c>
      <c r="G188" s="34">
        <f t="shared" si="40"/>
        <v>1249.5</v>
      </c>
      <c r="H188" s="34">
        <f t="shared" si="41"/>
        <v>23606.852743630341</v>
      </c>
      <c r="I188" s="35">
        <f t="shared" si="50"/>
        <v>3160804.2525001676</v>
      </c>
      <c r="J188" s="34">
        <f t="shared" si="51"/>
        <v>21306.799006679816</v>
      </c>
      <c r="K188" s="36">
        <f t="shared" si="44"/>
        <v>204918</v>
      </c>
      <c r="L188" s="37">
        <f t="shared" si="43"/>
        <v>3365722.2525001676</v>
      </c>
    </row>
    <row r="189" spans="2:12" x14ac:dyDescent="0.25">
      <c r="B189" s="22">
        <v>14</v>
      </c>
      <c r="C189" s="22">
        <v>165</v>
      </c>
      <c r="D189" s="34">
        <f t="shared" si="49"/>
        <v>103568.13643179309</v>
      </c>
      <c r="E189" s="34">
        <f t="shared" si="38"/>
        <v>12428.176371815171</v>
      </c>
      <c r="F189" s="34">
        <f t="shared" si="39"/>
        <v>11178.676371815171</v>
      </c>
      <c r="G189" s="34">
        <f t="shared" si="40"/>
        <v>1249.5</v>
      </c>
      <c r="H189" s="34">
        <f t="shared" si="41"/>
        <v>23606.852743630341</v>
      </c>
      <c r="I189" s="35">
        <f t="shared" si="50"/>
        <v>3184411.1052437979</v>
      </c>
      <c r="J189" s="34">
        <f t="shared" si="51"/>
        <v>21467.12888156364</v>
      </c>
      <c r="K189" s="36">
        <f t="shared" si="44"/>
        <v>206167.5</v>
      </c>
      <c r="L189" s="37">
        <f t="shared" si="43"/>
        <v>3390578.6052437979</v>
      </c>
    </row>
    <row r="190" spans="2:12" x14ac:dyDescent="0.25">
      <c r="B190" s="22">
        <v>14</v>
      </c>
      <c r="C190" s="22">
        <v>166</v>
      </c>
      <c r="D190" s="34">
        <f t="shared" si="49"/>
        <v>103568.13643179309</v>
      </c>
      <c r="E190" s="34">
        <f t="shared" si="38"/>
        <v>12428.176371815171</v>
      </c>
      <c r="F190" s="34">
        <f t="shared" si="39"/>
        <v>11178.676371815171</v>
      </c>
      <c r="G190" s="34">
        <f t="shared" si="40"/>
        <v>1249.5</v>
      </c>
      <c r="H190" s="34">
        <f t="shared" si="41"/>
        <v>23606.852743630341</v>
      </c>
      <c r="I190" s="35">
        <f t="shared" si="50"/>
        <v>3208017.9579874282</v>
      </c>
      <c r="J190" s="34">
        <f t="shared" si="51"/>
        <v>21627.458756447464</v>
      </c>
      <c r="K190" s="36">
        <f t="shared" si="44"/>
        <v>207417</v>
      </c>
      <c r="L190" s="37">
        <f t="shared" si="43"/>
        <v>3415434.9579874282</v>
      </c>
    </row>
    <row r="191" spans="2:12" x14ac:dyDescent="0.25">
      <c r="B191" s="22">
        <v>14</v>
      </c>
      <c r="C191" s="22">
        <v>167</v>
      </c>
      <c r="D191" s="34">
        <f t="shared" si="49"/>
        <v>103568.13643179309</v>
      </c>
      <c r="E191" s="34">
        <f t="shared" si="38"/>
        <v>12428.176371815171</v>
      </c>
      <c r="F191" s="34">
        <f t="shared" si="39"/>
        <v>11178.676371815171</v>
      </c>
      <c r="G191" s="34">
        <f t="shared" si="40"/>
        <v>1249.5</v>
      </c>
      <c r="H191" s="34">
        <f t="shared" si="41"/>
        <v>23606.852743630341</v>
      </c>
      <c r="I191" s="35">
        <f t="shared" si="50"/>
        <v>3231624.8107310585</v>
      </c>
      <c r="J191" s="34">
        <f t="shared" si="51"/>
        <v>21787.788631331285</v>
      </c>
      <c r="K191" s="36">
        <f t="shared" si="44"/>
        <v>208666.5</v>
      </c>
      <c r="L191" s="37">
        <f t="shared" si="43"/>
        <v>3440291.3107310585</v>
      </c>
    </row>
    <row r="192" spans="2:12" s="17" customFormat="1" x14ac:dyDescent="0.25">
      <c r="B192" s="38">
        <v>14</v>
      </c>
      <c r="C192" s="38">
        <v>168</v>
      </c>
      <c r="D192" s="39">
        <f t="shared" si="49"/>
        <v>103568.13643179309</v>
      </c>
      <c r="E192" s="39">
        <f t="shared" si="38"/>
        <v>12428.176371815171</v>
      </c>
      <c r="F192" s="39">
        <f t="shared" si="39"/>
        <v>11178.676371815171</v>
      </c>
      <c r="G192" s="39">
        <f t="shared" si="40"/>
        <v>1249.5</v>
      </c>
      <c r="H192" s="39">
        <f t="shared" si="41"/>
        <v>23606.852743630341</v>
      </c>
      <c r="I192" s="40">
        <f>IF(B192&lt;=($F$7-$F$6),H192+I191+SUM(J181:J192),0)</f>
        <v>3508027.313806938</v>
      </c>
      <c r="J192" s="39">
        <f t="shared" si="51"/>
        <v>21948.118506215109</v>
      </c>
      <c r="K192" s="41">
        <f t="shared" si="44"/>
        <v>209916</v>
      </c>
      <c r="L192" s="42">
        <f t="shared" si="43"/>
        <v>3717943.313806938</v>
      </c>
    </row>
    <row r="193" spans="2:12" x14ac:dyDescent="0.25">
      <c r="B193" s="22">
        <v>15</v>
      </c>
      <c r="C193" s="22">
        <v>169</v>
      </c>
      <c r="D193" s="34">
        <f t="shared" ref="D193:D204" si="52">IF(B193&lt;=($F$7-$F$6), IF($F$18="Yes",15000,$F$8*(1+$F$9)^14),0)</f>
        <v>113924.95007497242</v>
      </c>
      <c r="E193" s="34">
        <f t="shared" si="38"/>
        <v>13670.994008996691</v>
      </c>
      <c r="F193" s="34">
        <f t="shared" si="39"/>
        <v>12421.494008996691</v>
      </c>
      <c r="G193" s="34">
        <f t="shared" si="40"/>
        <v>1249.5</v>
      </c>
      <c r="H193" s="34">
        <f t="shared" si="41"/>
        <v>26092.488017993383</v>
      </c>
      <c r="I193" s="35">
        <f t="shared" ref="I193:I203" si="53">IF(B193&lt;=($F$7-$F$6),H193+I192,0)</f>
        <v>3534119.8018249315</v>
      </c>
      <c r="J193" s="34">
        <f t="shared" si="51"/>
        <v>23825.35217293879</v>
      </c>
      <c r="K193" s="36">
        <f t="shared" si="44"/>
        <v>211165.5</v>
      </c>
      <c r="L193" s="37">
        <f t="shared" si="43"/>
        <v>3745285.3018249315</v>
      </c>
    </row>
    <row r="194" spans="2:12" x14ac:dyDescent="0.25">
      <c r="B194" s="22">
        <v>15</v>
      </c>
      <c r="C194" s="22">
        <v>170</v>
      </c>
      <c r="D194" s="34">
        <f t="shared" si="52"/>
        <v>113924.95007497242</v>
      </c>
      <c r="E194" s="34">
        <f t="shared" si="38"/>
        <v>13670.994008996691</v>
      </c>
      <c r="F194" s="34">
        <f t="shared" si="39"/>
        <v>12421.494008996691</v>
      </c>
      <c r="G194" s="34">
        <f t="shared" si="40"/>
        <v>1249.5</v>
      </c>
      <c r="H194" s="34">
        <f t="shared" si="41"/>
        <v>26092.488017993383</v>
      </c>
      <c r="I194" s="35">
        <f t="shared" si="53"/>
        <v>3560212.289842925</v>
      </c>
      <c r="J194" s="34">
        <f t="shared" si="51"/>
        <v>24002.563654060996</v>
      </c>
      <c r="K194" s="36">
        <f t="shared" si="44"/>
        <v>212415</v>
      </c>
      <c r="L194" s="37">
        <f t="shared" si="43"/>
        <v>3772627.289842925</v>
      </c>
    </row>
    <row r="195" spans="2:12" x14ac:dyDescent="0.25">
      <c r="B195" s="22">
        <v>15</v>
      </c>
      <c r="C195" s="22">
        <v>171</v>
      </c>
      <c r="D195" s="34">
        <f t="shared" si="52"/>
        <v>113924.95007497242</v>
      </c>
      <c r="E195" s="34">
        <f t="shared" si="38"/>
        <v>13670.994008996691</v>
      </c>
      <c r="F195" s="34">
        <f t="shared" si="39"/>
        <v>12421.494008996691</v>
      </c>
      <c r="G195" s="34">
        <f t="shared" si="40"/>
        <v>1249.5</v>
      </c>
      <c r="H195" s="34">
        <f t="shared" si="41"/>
        <v>26092.488017993383</v>
      </c>
      <c r="I195" s="35">
        <f t="shared" si="53"/>
        <v>3586304.7778609185</v>
      </c>
      <c r="J195" s="34">
        <f t="shared" si="51"/>
        <v>24179.775135183201</v>
      </c>
      <c r="K195" s="36">
        <f t="shared" si="44"/>
        <v>213664.5</v>
      </c>
      <c r="L195" s="37">
        <f t="shared" si="43"/>
        <v>3799969.2778609185</v>
      </c>
    </row>
    <row r="196" spans="2:12" x14ac:dyDescent="0.25">
      <c r="B196" s="22">
        <v>15</v>
      </c>
      <c r="C196" s="22">
        <v>172</v>
      </c>
      <c r="D196" s="34">
        <f t="shared" si="52"/>
        <v>113924.95007497242</v>
      </c>
      <c r="E196" s="34">
        <f t="shared" si="38"/>
        <v>13670.994008996691</v>
      </c>
      <c r="F196" s="34">
        <f t="shared" si="39"/>
        <v>12421.494008996691</v>
      </c>
      <c r="G196" s="34">
        <f t="shared" si="40"/>
        <v>1249.5</v>
      </c>
      <c r="H196" s="34">
        <f t="shared" si="41"/>
        <v>26092.488017993383</v>
      </c>
      <c r="I196" s="35">
        <f t="shared" si="53"/>
        <v>3612397.2658789121</v>
      </c>
      <c r="J196" s="34">
        <f t="shared" si="51"/>
        <v>24356.986616305407</v>
      </c>
      <c r="K196" s="36">
        <f t="shared" si="44"/>
        <v>214914</v>
      </c>
      <c r="L196" s="37">
        <f t="shared" si="43"/>
        <v>3827311.2658789121</v>
      </c>
    </row>
    <row r="197" spans="2:12" x14ac:dyDescent="0.25">
      <c r="B197" s="22">
        <v>15</v>
      </c>
      <c r="C197" s="22">
        <v>173</v>
      </c>
      <c r="D197" s="34">
        <f t="shared" si="52"/>
        <v>113924.95007497242</v>
      </c>
      <c r="E197" s="34">
        <f t="shared" si="38"/>
        <v>13670.994008996691</v>
      </c>
      <c r="F197" s="34">
        <f t="shared" si="39"/>
        <v>12421.494008996691</v>
      </c>
      <c r="G197" s="34">
        <f t="shared" si="40"/>
        <v>1249.5</v>
      </c>
      <c r="H197" s="34">
        <f t="shared" si="41"/>
        <v>26092.488017993383</v>
      </c>
      <c r="I197" s="35">
        <f t="shared" si="53"/>
        <v>3638489.7538969056</v>
      </c>
      <c r="J197" s="34">
        <f t="shared" si="51"/>
        <v>24534.198097427612</v>
      </c>
      <c r="K197" s="36">
        <f t="shared" si="44"/>
        <v>216163.5</v>
      </c>
      <c r="L197" s="37">
        <f t="shared" si="43"/>
        <v>3854653.2538969056</v>
      </c>
    </row>
    <row r="198" spans="2:12" x14ac:dyDescent="0.25">
      <c r="B198" s="22">
        <v>15</v>
      </c>
      <c r="C198" s="22">
        <v>174</v>
      </c>
      <c r="D198" s="34">
        <f t="shared" si="52"/>
        <v>113924.95007497242</v>
      </c>
      <c r="E198" s="34">
        <f t="shared" si="38"/>
        <v>13670.994008996691</v>
      </c>
      <c r="F198" s="34">
        <f t="shared" si="39"/>
        <v>12421.494008996691</v>
      </c>
      <c r="G198" s="34">
        <f t="shared" si="40"/>
        <v>1249.5</v>
      </c>
      <c r="H198" s="34">
        <f t="shared" si="41"/>
        <v>26092.488017993383</v>
      </c>
      <c r="I198" s="35">
        <f t="shared" si="53"/>
        <v>3664582.2419148991</v>
      </c>
      <c r="J198" s="34">
        <f t="shared" si="51"/>
        <v>24711.409578549818</v>
      </c>
      <c r="K198" s="36">
        <f t="shared" si="44"/>
        <v>217413</v>
      </c>
      <c r="L198" s="37">
        <f t="shared" si="43"/>
        <v>3881995.2419148991</v>
      </c>
    </row>
    <row r="199" spans="2:12" x14ac:dyDescent="0.25">
      <c r="B199" s="22">
        <v>15</v>
      </c>
      <c r="C199" s="22">
        <v>175</v>
      </c>
      <c r="D199" s="34">
        <f t="shared" si="52"/>
        <v>113924.95007497242</v>
      </c>
      <c r="E199" s="34">
        <f t="shared" si="38"/>
        <v>13670.994008996691</v>
      </c>
      <c r="F199" s="34">
        <f t="shared" si="39"/>
        <v>12421.494008996691</v>
      </c>
      <c r="G199" s="34">
        <f t="shared" si="40"/>
        <v>1249.5</v>
      </c>
      <c r="H199" s="34">
        <f t="shared" si="41"/>
        <v>26092.488017993383</v>
      </c>
      <c r="I199" s="35">
        <f t="shared" si="53"/>
        <v>3690674.7299328926</v>
      </c>
      <c r="J199" s="34">
        <f t="shared" si="51"/>
        <v>24888.621059672027</v>
      </c>
      <c r="K199" s="36">
        <f t="shared" si="44"/>
        <v>218662.5</v>
      </c>
      <c r="L199" s="37">
        <f t="shared" si="43"/>
        <v>3909337.2299328926</v>
      </c>
    </row>
    <row r="200" spans="2:12" x14ac:dyDescent="0.25">
      <c r="B200" s="22">
        <v>15</v>
      </c>
      <c r="C200" s="22">
        <v>176</v>
      </c>
      <c r="D200" s="34">
        <f t="shared" si="52"/>
        <v>113924.95007497242</v>
      </c>
      <c r="E200" s="34">
        <f t="shared" si="38"/>
        <v>13670.994008996691</v>
      </c>
      <c r="F200" s="34">
        <f t="shared" si="39"/>
        <v>12421.494008996691</v>
      </c>
      <c r="G200" s="34">
        <f t="shared" si="40"/>
        <v>1249.5</v>
      </c>
      <c r="H200" s="34">
        <f t="shared" si="41"/>
        <v>26092.488017993383</v>
      </c>
      <c r="I200" s="35">
        <f t="shared" si="53"/>
        <v>3716767.2179508861</v>
      </c>
      <c r="J200" s="34">
        <f t="shared" si="51"/>
        <v>25065.832540794232</v>
      </c>
      <c r="K200" s="36">
        <f t="shared" si="44"/>
        <v>219912</v>
      </c>
      <c r="L200" s="37">
        <f t="shared" si="43"/>
        <v>3936679.2179508861</v>
      </c>
    </row>
    <row r="201" spans="2:12" x14ac:dyDescent="0.25">
      <c r="B201" s="22">
        <v>15</v>
      </c>
      <c r="C201" s="22">
        <v>177</v>
      </c>
      <c r="D201" s="34">
        <f t="shared" si="52"/>
        <v>113924.95007497242</v>
      </c>
      <c r="E201" s="34">
        <f t="shared" si="38"/>
        <v>13670.994008996691</v>
      </c>
      <c r="F201" s="34">
        <f t="shared" si="39"/>
        <v>12421.494008996691</v>
      </c>
      <c r="G201" s="34">
        <f t="shared" si="40"/>
        <v>1249.5</v>
      </c>
      <c r="H201" s="34">
        <f t="shared" si="41"/>
        <v>26092.488017993383</v>
      </c>
      <c r="I201" s="35">
        <f t="shared" si="53"/>
        <v>3742859.7059688796</v>
      </c>
      <c r="J201" s="34">
        <f t="shared" si="51"/>
        <v>25243.044021916437</v>
      </c>
      <c r="K201" s="36">
        <f t="shared" si="44"/>
        <v>221161.5</v>
      </c>
      <c r="L201" s="37">
        <f t="shared" si="43"/>
        <v>3964021.2059688796</v>
      </c>
    </row>
    <row r="202" spans="2:12" x14ac:dyDescent="0.25">
      <c r="B202" s="22">
        <v>15</v>
      </c>
      <c r="C202" s="22">
        <v>178</v>
      </c>
      <c r="D202" s="34">
        <f t="shared" si="52"/>
        <v>113924.95007497242</v>
      </c>
      <c r="E202" s="34">
        <f t="shared" si="38"/>
        <v>13670.994008996691</v>
      </c>
      <c r="F202" s="34">
        <f t="shared" si="39"/>
        <v>12421.494008996691</v>
      </c>
      <c r="G202" s="34">
        <f t="shared" si="40"/>
        <v>1249.5</v>
      </c>
      <c r="H202" s="34">
        <f t="shared" si="41"/>
        <v>26092.488017993383</v>
      </c>
      <c r="I202" s="35">
        <f t="shared" si="53"/>
        <v>3768952.1939868731</v>
      </c>
      <c r="J202" s="34">
        <f t="shared" si="51"/>
        <v>25420.255503038643</v>
      </c>
      <c r="K202" s="36">
        <f t="shared" si="44"/>
        <v>222411</v>
      </c>
      <c r="L202" s="37">
        <f t="shared" si="43"/>
        <v>3991363.1939868731</v>
      </c>
    </row>
    <row r="203" spans="2:12" x14ac:dyDescent="0.25">
      <c r="B203" s="22">
        <v>15</v>
      </c>
      <c r="C203" s="22">
        <v>179</v>
      </c>
      <c r="D203" s="34">
        <f t="shared" si="52"/>
        <v>113924.95007497242</v>
      </c>
      <c r="E203" s="34">
        <f t="shared" si="38"/>
        <v>13670.994008996691</v>
      </c>
      <c r="F203" s="34">
        <f t="shared" si="39"/>
        <v>12421.494008996691</v>
      </c>
      <c r="G203" s="34">
        <f t="shared" si="40"/>
        <v>1249.5</v>
      </c>
      <c r="H203" s="34">
        <f t="shared" si="41"/>
        <v>26092.488017993383</v>
      </c>
      <c r="I203" s="35">
        <f t="shared" si="53"/>
        <v>3795044.6820048667</v>
      </c>
      <c r="J203" s="34">
        <f t="shared" si="51"/>
        <v>25597.466984160848</v>
      </c>
      <c r="K203" s="36">
        <f t="shared" si="44"/>
        <v>223660.5</v>
      </c>
      <c r="L203" s="37">
        <f t="shared" si="43"/>
        <v>4018705.1820048667</v>
      </c>
    </row>
    <row r="204" spans="2:12" s="17" customFormat="1" x14ac:dyDescent="0.25">
      <c r="B204" s="38">
        <v>15</v>
      </c>
      <c r="C204" s="38">
        <v>180</v>
      </c>
      <c r="D204" s="39">
        <f t="shared" si="52"/>
        <v>113924.95007497242</v>
      </c>
      <c r="E204" s="39">
        <f t="shared" si="38"/>
        <v>13670.994008996691</v>
      </c>
      <c r="F204" s="39">
        <f t="shared" si="39"/>
        <v>12421.494008996691</v>
      </c>
      <c r="G204" s="39">
        <f t="shared" si="40"/>
        <v>1249.5</v>
      </c>
      <c r="H204" s="39">
        <f t="shared" si="41"/>
        <v>26092.488017993383</v>
      </c>
      <c r="I204" s="40">
        <f>IF(B204&lt;=($F$7-$F$6),H204+I203+SUM(J193:J204),0)</f>
        <v>4118737.353852191</v>
      </c>
      <c r="J204" s="39">
        <f t="shared" si="51"/>
        <v>25774.678465283054</v>
      </c>
      <c r="K204" s="41">
        <f t="shared" si="44"/>
        <v>224910</v>
      </c>
      <c r="L204" s="42">
        <f t="shared" si="43"/>
        <v>4343647.353852191</v>
      </c>
    </row>
    <row r="205" spans="2:12" x14ac:dyDescent="0.25">
      <c r="B205" s="22">
        <v>16</v>
      </c>
      <c r="C205" s="22">
        <v>181</v>
      </c>
      <c r="D205" s="34">
        <f t="shared" ref="D205:D216" si="54">IF(B205&lt;=($F$7-$F$6), IF($F$18="Yes",15000,$F$8*(1+$F$9)^15),0)</f>
        <v>125317.44508246965</v>
      </c>
      <c r="E205" s="34">
        <f t="shared" si="38"/>
        <v>15038.093409896357</v>
      </c>
      <c r="F205" s="34">
        <f t="shared" si="39"/>
        <v>13788.593409896359</v>
      </c>
      <c r="G205" s="34">
        <f t="shared" si="40"/>
        <v>1249.5</v>
      </c>
      <c r="H205" s="34">
        <f t="shared" si="41"/>
        <v>28826.686819792718</v>
      </c>
      <c r="I205" s="35">
        <f t="shared" ref="I205:I215" si="55">IF(B205&lt;=($F$7-$F$6),H205+I204,0)</f>
        <v>4147564.0406719837</v>
      </c>
      <c r="J205" s="34">
        <f t="shared" si="51"/>
        <v>27973.091194912799</v>
      </c>
      <c r="K205" s="36">
        <f t="shared" si="44"/>
        <v>226159.5</v>
      </c>
      <c r="L205" s="37">
        <f t="shared" si="43"/>
        <v>4373723.5406719837</v>
      </c>
    </row>
    <row r="206" spans="2:12" x14ac:dyDescent="0.25">
      <c r="B206" s="22">
        <v>16</v>
      </c>
      <c r="C206" s="22">
        <v>182</v>
      </c>
      <c r="D206" s="34">
        <f t="shared" si="54"/>
        <v>125317.44508246965</v>
      </c>
      <c r="E206" s="34">
        <f t="shared" si="38"/>
        <v>15038.093409896357</v>
      </c>
      <c r="F206" s="34">
        <f t="shared" si="39"/>
        <v>13788.593409896359</v>
      </c>
      <c r="G206" s="34">
        <f t="shared" si="40"/>
        <v>1249.5</v>
      </c>
      <c r="H206" s="34">
        <f t="shared" si="41"/>
        <v>28826.686819792718</v>
      </c>
      <c r="I206" s="35">
        <f t="shared" si="55"/>
        <v>4176390.7274917765</v>
      </c>
      <c r="J206" s="34">
        <f t="shared" si="51"/>
        <v>28168.872442897224</v>
      </c>
      <c r="K206" s="36">
        <f t="shared" si="44"/>
        <v>227409</v>
      </c>
      <c r="L206" s="37">
        <f t="shared" si="43"/>
        <v>4403799.7274917765</v>
      </c>
    </row>
    <row r="207" spans="2:12" x14ac:dyDescent="0.25">
      <c r="B207" s="22">
        <v>16</v>
      </c>
      <c r="C207" s="22">
        <v>183</v>
      </c>
      <c r="D207" s="34">
        <f t="shared" si="54"/>
        <v>125317.44508246965</v>
      </c>
      <c r="E207" s="34">
        <f t="shared" si="38"/>
        <v>15038.093409896357</v>
      </c>
      <c r="F207" s="34">
        <f t="shared" si="39"/>
        <v>13788.593409896359</v>
      </c>
      <c r="G207" s="34">
        <f t="shared" si="40"/>
        <v>1249.5</v>
      </c>
      <c r="H207" s="34">
        <f t="shared" si="41"/>
        <v>28826.686819792718</v>
      </c>
      <c r="I207" s="35">
        <f t="shared" si="55"/>
        <v>4205217.4143115692</v>
      </c>
      <c r="J207" s="34">
        <f t="shared" si="51"/>
        <v>28364.653690881652</v>
      </c>
      <c r="K207" s="36">
        <f t="shared" si="44"/>
        <v>228658.5</v>
      </c>
      <c r="L207" s="37">
        <f t="shared" si="43"/>
        <v>4433875.9143115692</v>
      </c>
    </row>
    <row r="208" spans="2:12" x14ac:dyDescent="0.25">
      <c r="B208" s="22">
        <v>16</v>
      </c>
      <c r="C208" s="22">
        <v>184</v>
      </c>
      <c r="D208" s="34">
        <f t="shared" si="54"/>
        <v>125317.44508246965</v>
      </c>
      <c r="E208" s="34">
        <f t="shared" si="38"/>
        <v>15038.093409896357</v>
      </c>
      <c r="F208" s="34">
        <f t="shared" si="39"/>
        <v>13788.593409896359</v>
      </c>
      <c r="G208" s="34">
        <f t="shared" si="40"/>
        <v>1249.5</v>
      </c>
      <c r="H208" s="34">
        <f t="shared" si="41"/>
        <v>28826.686819792718</v>
      </c>
      <c r="I208" s="35">
        <f t="shared" si="55"/>
        <v>4234044.1011313619</v>
      </c>
      <c r="J208" s="34">
        <f t="shared" si="51"/>
        <v>28560.434938866078</v>
      </c>
      <c r="K208" s="36">
        <f t="shared" si="44"/>
        <v>229908</v>
      </c>
      <c r="L208" s="37">
        <f t="shared" si="43"/>
        <v>4463952.1011313619</v>
      </c>
    </row>
    <row r="209" spans="2:12" x14ac:dyDescent="0.25">
      <c r="B209" s="22">
        <v>16</v>
      </c>
      <c r="C209" s="22">
        <v>185</v>
      </c>
      <c r="D209" s="34">
        <f t="shared" si="54"/>
        <v>125317.44508246965</v>
      </c>
      <c r="E209" s="34">
        <f t="shared" si="38"/>
        <v>15038.093409896357</v>
      </c>
      <c r="F209" s="34">
        <f t="shared" si="39"/>
        <v>13788.593409896359</v>
      </c>
      <c r="G209" s="34">
        <f t="shared" si="40"/>
        <v>1249.5</v>
      </c>
      <c r="H209" s="34">
        <f t="shared" si="41"/>
        <v>28826.686819792718</v>
      </c>
      <c r="I209" s="35">
        <f t="shared" si="55"/>
        <v>4262870.7879511546</v>
      </c>
      <c r="J209" s="34">
        <f t="shared" si="51"/>
        <v>28756.216186850503</v>
      </c>
      <c r="K209" s="36">
        <f t="shared" si="44"/>
        <v>231157.5</v>
      </c>
      <c r="L209" s="37">
        <f t="shared" si="43"/>
        <v>4494028.2879511546</v>
      </c>
    </row>
    <row r="210" spans="2:12" x14ac:dyDescent="0.25">
      <c r="B210" s="22">
        <v>16</v>
      </c>
      <c r="C210" s="22">
        <v>186</v>
      </c>
      <c r="D210" s="34">
        <f t="shared" si="54"/>
        <v>125317.44508246965</v>
      </c>
      <c r="E210" s="34">
        <f t="shared" si="38"/>
        <v>15038.093409896357</v>
      </c>
      <c r="F210" s="34">
        <f t="shared" si="39"/>
        <v>13788.593409896359</v>
      </c>
      <c r="G210" s="34">
        <f t="shared" si="40"/>
        <v>1249.5</v>
      </c>
      <c r="H210" s="34">
        <f t="shared" si="41"/>
        <v>28826.686819792718</v>
      </c>
      <c r="I210" s="35">
        <f t="shared" si="55"/>
        <v>4291697.4747709474</v>
      </c>
      <c r="J210" s="34">
        <f t="shared" si="51"/>
        <v>28951.997434834928</v>
      </c>
      <c r="K210" s="36">
        <f t="shared" si="44"/>
        <v>232407</v>
      </c>
      <c r="L210" s="37">
        <f t="shared" si="43"/>
        <v>4524104.4747709474</v>
      </c>
    </row>
    <row r="211" spans="2:12" x14ac:dyDescent="0.25">
      <c r="B211" s="22">
        <v>16</v>
      </c>
      <c r="C211" s="22">
        <v>187</v>
      </c>
      <c r="D211" s="34">
        <f t="shared" si="54"/>
        <v>125317.44508246965</v>
      </c>
      <c r="E211" s="34">
        <f t="shared" si="38"/>
        <v>15038.093409896357</v>
      </c>
      <c r="F211" s="34">
        <f t="shared" si="39"/>
        <v>13788.593409896359</v>
      </c>
      <c r="G211" s="34">
        <f t="shared" si="40"/>
        <v>1249.5</v>
      </c>
      <c r="H211" s="34">
        <f t="shared" si="41"/>
        <v>28826.686819792718</v>
      </c>
      <c r="I211" s="35">
        <f t="shared" si="55"/>
        <v>4320524.1615907401</v>
      </c>
      <c r="J211" s="34">
        <f t="shared" si="51"/>
        <v>29147.778682819353</v>
      </c>
      <c r="K211" s="36">
        <f t="shared" si="44"/>
        <v>233656.5</v>
      </c>
      <c r="L211" s="37">
        <f t="shared" si="43"/>
        <v>4554180.6615907401</v>
      </c>
    </row>
    <row r="212" spans="2:12" x14ac:dyDescent="0.25">
      <c r="B212" s="22">
        <v>16</v>
      </c>
      <c r="C212" s="22">
        <v>188</v>
      </c>
      <c r="D212" s="34">
        <f t="shared" si="54"/>
        <v>125317.44508246965</v>
      </c>
      <c r="E212" s="34">
        <f t="shared" si="38"/>
        <v>15038.093409896357</v>
      </c>
      <c r="F212" s="34">
        <f t="shared" si="39"/>
        <v>13788.593409896359</v>
      </c>
      <c r="G212" s="34">
        <f t="shared" si="40"/>
        <v>1249.5</v>
      </c>
      <c r="H212" s="34">
        <f t="shared" si="41"/>
        <v>28826.686819792718</v>
      </c>
      <c r="I212" s="35">
        <f t="shared" si="55"/>
        <v>4349350.8484105328</v>
      </c>
      <c r="J212" s="34">
        <f t="shared" si="51"/>
        <v>29343.559930803778</v>
      </c>
      <c r="K212" s="36">
        <f t="shared" si="44"/>
        <v>234906</v>
      </c>
      <c r="L212" s="37">
        <f t="shared" si="43"/>
        <v>4584256.8484105328</v>
      </c>
    </row>
    <row r="213" spans="2:12" x14ac:dyDescent="0.25">
      <c r="B213" s="22">
        <v>16</v>
      </c>
      <c r="C213" s="22">
        <v>189</v>
      </c>
      <c r="D213" s="34">
        <f t="shared" si="54"/>
        <v>125317.44508246965</v>
      </c>
      <c r="E213" s="34">
        <f t="shared" si="38"/>
        <v>15038.093409896357</v>
      </c>
      <c r="F213" s="34">
        <f t="shared" si="39"/>
        <v>13788.593409896359</v>
      </c>
      <c r="G213" s="34">
        <f t="shared" si="40"/>
        <v>1249.5</v>
      </c>
      <c r="H213" s="34">
        <f t="shared" si="41"/>
        <v>28826.686819792718</v>
      </c>
      <c r="I213" s="35">
        <f t="shared" si="55"/>
        <v>4378177.5352303255</v>
      </c>
      <c r="J213" s="34">
        <f t="shared" si="51"/>
        <v>29539.341178788203</v>
      </c>
      <c r="K213" s="36">
        <f t="shared" si="44"/>
        <v>236155.5</v>
      </c>
      <c r="L213" s="37">
        <f t="shared" si="43"/>
        <v>4614333.0352303255</v>
      </c>
    </row>
    <row r="214" spans="2:12" x14ac:dyDescent="0.25">
      <c r="B214" s="22">
        <v>16</v>
      </c>
      <c r="C214" s="22">
        <v>190</v>
      </c>
      <c r="D214" s="34">
        <f t="shared" si="54"/>
        <v>125317.44508246965</v>
      </c>
      <c r="E214" s="34">
        <f t="shared" si="38"/>
        <v>15038.093409896357</v>
      </c>
      <c r="F214" s="34">
        <f t="shared" si="39"/>
        <v>13788.593409896359</v>
      </c>
      <c r="G214" s="34">
        <f t="shared" si="40"/>
        <v>1249.5</v>
      </c>
      <c r="H214" s="34">
        <f t="shared" si="41"/>
        <v>28826.686819792718</v>
      </c>
      <c r="I214" s="35">
        <f t="shared" si="55"/>
        <v>4407004.2220501183</v>
      </c>
      <c r="J214" s="34">
        <f t="shared" si="51"/>
        <v>29735.122426772628</v>
      </c>
      <c r="K214" s="36">
        <f t="shared" si="44"/>
        <v>237405</v>
      </c>
      <c r="L214" s="37">
        <f t="shared" si="43"/>
        <v>4644409.2220501183</v>
      </c>
    </row>
    <row r="215" spans="2:12" x14ac:dyDescent="0.25">
      <c r="B215" s="22">
        <v>16</v>
      </c>
      <c r="C215" s="22">
        <v>191</v>
      </c>
      <c r="D215" s="34">
        <f t="shared" si="54"/>
        <v>125317.44508246965</v>
      </c>
      <c r="E215" s="34">
        <f t="shared" si="38"/>
        <v>15038.093409896357</v>
      </c>
      <c r="F215" s="34">
        <f t="shared" si="39"/>
        <v>13788.593409896359</v>
      </c>
      <c r="G215" s="34">
        <f t="shared" si="40"/>
        <v>1249.5</v>
      </c>
      <c r="H215" s="34">
        <f t="shared" si="41"/>
        <v>28826.686819792718</v>
      </c>
      <c r="I215" s="35">
        <f t="shared" si="55"/>
        <v>4435830.908869911</v>
      </c>
      <c r="J215" s="34">
        <f t="shared" si="51"/>
        <v>29930.903674757057</v>
      </c>
      <c r="K215" s="36">
        <f t="shared" si="44"/>
        <v>238654.5</v>
      </c>
      <c r="L215" s="37">
        <f t="shared" si="43"/>
        <v>4674485.408869911</v>
      </c>
    </row>
    <row r="216" spans="2:12" s="17" customFormat="1" x14ac:dyDescent="0.25">
      <c r="B216" s="38">
        <v>16</v>
      </c>
      <c r="C216" s="38">
        <v>192</v>
      </c>
      <c r="D216" s="39">
        <f t="shared" si="54"/>
        <v>125317.44508246965</v>
      </c>
      <c r="E216" s="39">
        <f t="shared" si="38"/>
        <v>15038.093409896357</v>
      </c>
      <c r="F216" s="39">
        <f t="shared" si="39"/>
        <v>13788.593409896359</v>
      </c>
      <c r="G216" s="39">
        <f t="shared" si="40"/>
        <v>1249.5</v>
      </c>
      <c r="H216" s="39">
        <f t="shared" si="41"/>
        <v>28826.686819792718</v>
      </c>
      <c r="I216" s="40">
        <f>IF(B216&lt;=($F$7-$F$6),H216+I215+SUM(J205:J216),0)</f>
        <v>4813256.252395629</v>
      </c>
      <c r="J216" s="39">
        <f t="shared" si="51"/>
        <v>30126.684922741482</v>
      </c>
      <c r="K216" s="41">
        <f t="shared" si="44"/>
        <v>239904</v>
      </c>
      <c r="L216" s="42">
        <f t="shared" si="43"/>
        <v>5053160.252395629</v>
      </c>
    </row>
    <row r="217" spans="2:12" x14ac:dyDescent="0.25">
      <c r="B217" s="22">
        <v>17</v>
      </c>
      <c r="C217" s="22">
        <v>193</v>
      </c>
      <c r="D217" s="34">
        <f t="shared" ref="D217:D228" si="56">IF(B217&lt;=($F$7-$F$6), IF($F$18="Yes",15000,$F$8*(1+$F$9)^16),0)</f>
        <v>137849.18959071662</v>
      </c>
      <c r="E217" s="34">
        <f t="shared" ref="E217:E280" si="57">IF(B217&lt;=($F$7-$F$6),D217*$F$11,0)</f>
        <v>16541.902750885994</v>
      </c>
      <c r="F217" s="34">
        <f t="shared" ref="F217:F280" si="58">IF(B217&lt;=($F$7-$F$6),IF(D217&lt;=15000,D217*$F$13,D217*$F$13)+IF(D217&gt;15000,(D217*$F$14)-1249.5,0),0)</f>
        <v>15292.402750885994</v>
      </c>
      <c r="G217" s="34">
        <f t="shared" ref="G217:G280" si="59">IF(B217&lt;=($F$7-$F$6),IF(D217&lt;=15000,D217*$F$14,1249.5),0)</f>
        <v>1249.5</v>
      </c>
      <c r="H217" s="34">
        <f t="shared" ref="H217:H280" si="60">E217+F217</f>
        <v>31834.305501771989</v>
      </c>
      <c r="I217" s="35">
        <f t="shared" ref="I217:I227" si="61">IF(B217&lt;=($F$7-$F$6),H217+I216,0)</f>
        <v>4845090.557897401</v>
      </c>
      <c r="J217" s="34">
        <f t="shared" si="51"/>
        <v>32690.032047520315</v>
      </c>
      <c r="K217" s="36">
        <f t="shared" si="44"/>
        <v>241153.5</v>
      </c>
      <c r="L217" s="37">
        <f t="shared" si="43"/>
        <v>5086244.057897401</v>
      </c>
    </row>
    <row r="218" spans="2:12" x14ac:dyDescent="0.25">
      <c r="B218" s="22">
        <v>17</v>
      </c>
      <c r="C218" s="22">
        <v>194</v>
      </c>
      <c r="D218" s="34">
        <f t="shared" si="56"/>
        <v>137849.18959071662</v>
      </c>
      <c r="E218" s="34">
        <f t="shared" si="57"/>
        <v>16541.902750885994</v>
      </c>
      <c r="F218" s="34">
        <f t="shared" si="58"/>
        <v>15292.402750885994</v>
      </c>
      <c r="G218" s="34">
        <f t="shared" si="59"/>
        <v>1249.5</v>
      </c>
      <c r="H218" s="34">
        <f t="shared" si="60"/>
        <v>31834.305501771989</v>
      </c>
      <c r="I218" s="35">
        <f t="shared" si="61"/>
        <v>4876924.8633991731</v>
      </c>
      <c r="J218" s="34">
        <f t="shared" si="51"/>
        <v>32906.240039053184</v>
      </c>
      <c r="K218" s="36">
        <f t="shared" si="44"/>
        <v>242403</v>
      </c>
      <c r="L218" s="37">
        <f t="shared" ref="L218:L281" si="62">I218+K218</f>
        <v>5119327.8633991731</v>
      </c>
    </row>
    <row r="219" spans="2:12" x14ac:dyDescent="0.25">
      <c r="B219" s="22">
        <v>17</v>
      </c>
      <c r="C219" s="22">
        <v>195</v>
      </c>
      <c r="D219" s="34">
        <f t="shared" si="56"/>
        <v>137849.18959071662</v>
      </c>
      <c r="E219" s="34">
        <f t="shared" si="57"/>
        <v>16541.902750885994</v>
      </c>
      <c r="F219" s="34">
        <f t="shared" si="58"/>
        <v>15292.402750885994</v>
      </c>
      <c r="G219" s="34">
        <f t="shared" si="59"/>
        <v>1249.5</v>
      </c>
      <c r="H219" s="34">
        <f t="shared" si="60"/>
        <v>31834.305501771989</v>
      </c>
      <c r="I219" s="35">
        <f t="shared" si="61"/>
        <v>4908759.1689009452</v>
      </c>
      <c r="J219" s="34">
        <f t="shared" si="51"/>
        <v>33122.448030586056</v>
      </c>
      <c r="K219" s="36">
        <f t="shared" ref="K219:K282" si="63">IF(B219&lt;=($F$7-$F$6),K218+G219,0)</f>
        <v>243652.5</v>
      </c>
      <c r="L219" s="37">
        <f t="shared" si="62"/>
        <v>5152411.6689009452</v>
      </c>
    </row>
    <row r="220" spans="2:12" x14ac:dyDescent="0.25">
      <c r="B220" s="22">
        <v>17</v>
      </c>
      <c r="C220" s="22">
        <v>196</v>
      </c>
      <c r="D220" s="34">
        <f t="shared" si="56"/>
        <v>137849.18959071662</v>
      </c>
      <c r="E220" s="34">
        <f t="shared" si="57"/>
        <v>16541.902750885994</v>
      </c>
      <c r="F220" s="34">
        <f t="shared" si="58"/>
        <v>15292.402750885994</v>
      </c>
      <c r="G220" s="34">
        <f t="shared" si="59"/>
        <v>1249.5</v>
      </c>
      <c r="H220" s="34">
        <f t="shared" si="60"/>
        <v>31834.305501771989</v>
      </c>
      <c r="I220" s="35">
        <f t="shared" si="61"/>
        <v>4940593.4744027173</v>
      </c>
      <c r="J220" s="34">
        <f t="shared" si="51"/>
        <v>33338.656022118921</v>
      </c>
      <c r="K220" s="36">
        <f t="shared" si="63"/>
        <v>244902</v>
      </c>
      <c r="L220" s="37">
        <f t="shared" si="62"/>
        <v>5185495.4744027173</v>
      </c>
    </row>
    <row r="221" spans="2:12" x14ac:dyDescent="0.25">
      <c r="B221" s="22">
        <v>17</v>
      </c>
      <c r="C221" s="22">
        <v>197</v>
      </c>
      <c r="D221" s="34">
        <f t="shared" si="56"/>
        <v>137849.18959071662</v>
      </c>
      <c r="E221" s="34">
        <f t="shared" si="57"/>
        <v>16541.902750885994</v>
      </c>
      <c r="F221" s="34">
        <f t="shared" si="58"/>
        <v>15292.402750885994</v>
      </c>
      <c r="G221" s="34">
        <f t="shared" si="59"/>
        <v>1249.5</v>
      </c>
      <c r="H221" s="34">
        <f t="shared" si="60"/>
        <v>31834.305501771989</v>
      </c>
      <c r="I221" s="35">
        <f t="shared" si="61"/>
        <v>4972427.7799044894</v>
      </c>
      <c r="J221" s="34">
        <f t="shared" si="51"/>
        <v>33554.864013651793</v>
      </c>
      <c r="K221" s="36">
        <f t="shared" si="63"/>
        <v>246151.5</v>
      </c>
      <c r="L221" s="37">
        <f t="shared" si="62"/>
        <v>5218579.2799044894</v>
      </c>
    </row>
    <row r="222" spans="2:12" x14ac:dyDescent="0.25">
      <c r="B222" s="22">
        <v>17</v>
      </c>
      <c r="C222" s="22">
        <v>198</v>
      </c>
      <c r="D222" s="34">
        <f t="shared" si="56"/>
        <v>137849.18959071662</v>
      </c>
      <c r="E222" s="34">
        <f t="shared" si="57"/>
        <v>16541.902750885994</v>
      </c>
      <c r="F222" s="34">
        <f t="shared" si="58"/>
        <v>15292.402750885994</v>
      </c>
      <c r="G222" s="34">
        <f t="shared" si="59"/>
        <v>1249.5</v>
      </c>
      <c r="H222" s="34">
        <f t="shared" si="60"/>
        <v>31834.305501771989</v>
      </c>
      <c r="I222" s="35">
        <f t="shared" si="61"/>
        <v>5004262.0854062615</v>
      </c>
      <c r="J222" s="34">
        <f t="shared" si="51"/>
        <v>33771.072005184658</v>
      </c>
      <c r="K222" s="36">
        <f t="shared" si="63"/>
        <v>247401</v>
      </c>
      <c r="L222" s="37">
        <f t="shared" si="62"/>
        <v>5251663.0854062615</v>
      </c>
    </row>
    <row r="223" spans="2:12" x14ac:dyDescent="0.25">
      <c r="B223" s="22">
        <v>17</v>
      </c>
      <c r="C223" s="22">
        <v>199</v>
      </c>
      <c r="D223" s="34">
        <f t="shared" si="56"/>
        <v>137849.18959071662</v>
      </c>
      <c r="E223" s="34">
        <f t="shared" si="57"/>
        <v>16541.902750885994</v>
      </c>
      <c r="F223" s="34">
        <f t="shared" si="58"/>
        <v>15292.402750885994</v>
      </c>
      <c r="G223" s="34">
        <f t="shared" si="59"/>
        <v>1249.5</v>
      </c>
      <c r="H223" s="34">
        <f t="shared" si="60"/>
        <v>31834.305501771989</v>
      </c>
      <c r="I223" s="35">
        <f t="shared" si="61"/>
        <v>5036096.3909080336</v>
      </c>
      <c r="J223" s="34">
        <f t="shared" si="51"/>
        <v>33987.279996717531</v>
      </c>
      <c r="K223" s="36">
        <f t="shared" si="63"/>
        <v>248650.5</v>
      </c>
      <c r="L223" s="37">
        <f t="shared" si="62"/>
        <v>5284746.8909080336</v>
      </c>
    </row>
    <row r="224" spans="2:12" x14ac:dyDescent="0.25">
      <c r="B224" s="22">
        <v>17</v>
      </c>
      <c r="C224" s="22">
        <v>200</v>
      </c>
      <c r="D224" s="34">
        <f t="shared" si="56"/>
        <v>137849.18959071662</v>
      </c>
      <c r="E224" s="34">
        <f t="shared" si="57"/>
        <v>16541.902750885994</v>
      </c>
      <c r="F224" s="34">
        <f t="shared" si="58"/>
        <v>15292.402750885994</v>
      </c>
      <c r="G224" s="34">
        <f t="shared" si="59"/>
        <v>1249.5</v>
      </c>
      <c r="H224" s="34">
        <f t="shared" si="60"/>
        <v>31834.305501771989</v>
      </c>
      <c r="I224" s="35">
        <f t="shared" si="61"/>
        <v>5067930.6964098057</v>
      </c>
      <c r="J224" s="34">
        <f t="shared" si="51"/>
        <v>34203.487988250396</v>
      </c>
      <c r="K224" s="36">
        <f t="shared" si="63"/>
        <v>249900</v>
      </c>
      <c r="L224" s="37">
        <f t="shared" si="62"/>
        <v>5317830.6964098057</v>
      </c>
    </row>
    <row r="225" spans="2:12" x14ac:dyDescent="0.25">
      <c r="B225" s="22">
        <v>17</v>
      </c>
      <c r="C225" s="22">
        <v>201</v>
      </c>
      <c r="D225" s="34">
        <f t="shared" si="56"/>
        <v>137849.18959071662</v>
      </c>
      <c r="E225" s="34">
        <f t="shared" si="57"/>
        <v>16541.902750885994</v>
      </c>
      <c r="F225" s="34">
        <f t="shared" si="58"/>
        <v>15292.402750885994</v>
      </c>
      <c r="G225" s="34">
        <f t="shared" si="59"/>
        <v>1249.5</v>
      </c>
      <c r="H225" s="34">
        <f t="shared" si="60"/>
        <v>31834.305501771989</v>
      </c>
      <c r="I225" s="35">
        <f t="shared" si="61"/>
        <v>5099765.0019115778</v>
      </c>
      <c r="J225" s="34">
        <f t="shared" si="51"/>
        <v>34419.695979783268</v>
      </c>
      <c r="K225" s="36">
        <f t="shared" si="63"/>
        <v>251149.5</v>
      </c>
      <c r="L225" s="37">
        <f t="shared" si="62"/>
        <v>5350914.5019115778</v>
      </c>
    </row>
    <row r="226" spans="2:12" x14ac:dyDescent="0.25">
      <c r="B226" s="22">
        <v>17</v>
      </c>
      <c r="C226" s="22">
        <v>202</v>
      </c>
      <c r="D226" s="34">
        <f t="shared" si="56"/>
        <v>137849.18959071662</v>
      </c>
      <c r="E226" s="34">
        <f t="shared" si="57"/>
        <v>16541.902750885994</v>
      </c>
      <c r="F226" s="34">
        <f t="shared" si="58"/>
        <v>15292.402750885994</v>
      </c>
      <c r="G226" s="34">
        <f t="shared" si="59"/>
        <v>1249.5</v>
      </c>
      <c r="H226" s="34">
        <f t="shared" si="60"/>
        <v>31834.305501771989</v>
      </c>
      <c r="I226" s="35">
        <f t="shared" si="61"/>
        <v>5131599.3074133499</v>
      </c>
      <c r="J226" s="34">
        <f t="shared" si="51"/>
        <v>34635.903971316133</v>
      </c>
      <c r="K226" s="36">
        <f t="shared" si="63"/>
        <v>252399</v>
      </c>
      <c r="L226" s="37">
        <f t="shared" si="62"/>
        <v>5383998.3074133499</v>
      </c>
    </row>
    <row r="227" spans="2:12" x14ac:dyDescent="0.25">
      <c r="B227" s="22">
        <v>17</v>
      </c>
      <c r="C227" s="22">
        <v>203</v>
      </c>
      <c r="D227" s="34">
        <f t="shared" si="56"/>
        <v>137849.18959071662</v>
      </c>
      <c r="E227" s="34">
        <f t="shared" si="57"/>
        <v>16541.902750885994</v>
      </c>
      <c r="F227" s="34">
        <f t="shared" si="58"/>
        <v>15292.402750885994</v>
      </c>
      <c r="G227" s="34">
        <f t="shared" si="59"/>
        <v>1249.5</v>
      </c>
      <c r="H227" s="34">
        <f t="shared" si="60"/>
        <v>31834.305501771989</v>
      </c>
      <c r="I227" s="35">
        <f t="shared" si="61"/>
        <v>5163433.612915122</v>
      </c>
      <c r="J227" s="34">
        <f t="shared" si="51"/>
        <v>34852.111962849005</v>
      </c>
      <c r="K227" s="36">
        <f t="shared" si="63"/>
        <v>253648.5</v>
      </c>
      <c r="L227" s="37">
        <f t="shared" si="62"/>
        <v>5417082.112915122</v>
      </c>
    </row>
    <row r="228" spans="2:12" s="17" customFormat="1" x14ac:dyDescent="0.25">
      <c r="B228" s="38">
        <v>17</v>
      </c>
      <c r="C228" s="38">
        <v>204</v>
      </c>
      <c r="D228" s="39">
        <f t="shared" si="56"/>
        <v>137849.18959071662</v>
      </c>
      <c r="E228" s="39">
        <f t="shared" si="57"/>
        <v>16541.902750885994</v>
      </c>
      <c r="F228" s="39">
        <f t="shared" si="58"/>
        <v>15292.402750885994</v>
      </c>
      <c r="G228" s="39">
        <f t="shared" si="59"/>
        <v>1249.5</v>
      </c>
      <c r="H228" s="39">
        <f t="shared" si="60"/>
        <v>31834.305501771989</v>
      </c>
      <c r="I228" s="40">
        <f>IF(B228&lt;=($F$7-$F$6),H228+I227+SUM(J217:J228),0)</f>
        <v>5601818.0304283071</v>
      </c>
      <c r="J228" s="39">
        <f t="shared" si="51"/>
        <v>35068.31995438187</v>
      </c>
      <c r="K228" s="41">
        <f t="shared" si="63"/>
        <v>254898</v>
      </c>
      <c r="L228" s="42">
        <f t="shared" si="62"/>
        <v>5856716.0304283071</v>
      </c>
    </row>
    <row r="229" spans="2:12" x14ac:dyDescent="0.25">
      <c r="B229" s="22">
        <v>18</v>
      </c>
      <c r="C229" s="22">
        <v>205</v>
      </c>
      <c r="D229" s="34">
        <f t="shared" ref="D229:D240" si="64">IF(B229&lt;=($F$7-$F$6), IF($F$18="Yes",15000,$F$8*(1+$F$9)^17),0)</f>
        <v>151634.1085497883</v>
      </c>
      <c r="E229" s="34">
        <f t="shared" si="57"/>
        <v>18196.093025974595</v>
      </c>
      <c r="F229" s="34">
        <f t="shared" si="58"/>
        <v>16946.593025974595</v>
      </c>
      <c r="G229" s="34">
        <f t="shared" si="59"/>
        <v>1249.5</v>
      </c>
      <c r="H229" s="34">
        <f t="shared" si="60"/>
        <v>35142.686051949189</v>
      </c>
      <c r="I229" s="35">
        <f t="shared" ref="I229:I239" si="65">IF(B229&lt;=($F$7-$F$6),H229+I228,0)</f>
        <v>5636960.7164802561</v>
      </c>
      <c r="J229" s="34">
        <f t="shared" si="51"/>
        <v>38045.680789992257</v>
      </c>
      <c r="K229" s="36">
        <f t="shared" si="63"/>
        <v>256147.5</v>
      </c>
      <c r="L229" s="37">
        <f t="shared" si="62"/>
        <v>5893108.2164802561</v>
      </c>
    </row>
    <row r="230" spans="2:12" x14ac:dyDescent="0.25">
      <c r="B230" s="22">
        <v>18</v>
      </c>
      <c r="C230" s="22">
        <v>206</v>
      </c>
      <c r="D230" s="34">
        <f t="shared" si="64"/>
        <v>151634.1085497883</v>
      </c>
      <c r="E230" s="34">
        <f t="shared" si="57"/>
        <v>18196.093025974595</v>
      </c>
      <c r="F230" s="34">
        <f t="shared" si="58"/>
        <v>16946.593025974595</v>
      </c>
      <c r="G230" s="34">
        <f t="shared" si="59"/>
        <v>1249.5</v>
      </c>
      <c r="H230" s="34">
        <f t="shared" si="60"/>
        <v>35142.686051949189</v>
      </c>
      <c r="I230" s="35">
        <f t="shared" si="65"/>
        <v>5672103.402532205</v>
      </c>
      <c r="J230" s="34">
        <f t="shared" si="51"/>
        <v>38284.35819942841</v>
      </c>
      <c r="K230" s="36">
        <f t="shared" si="63"/>
        <v>257397</v>
      </c>
      <c r="L230" s="37">
        <f t="shared" si="62"/>
        <v>5929500.402532205</v>
      </c>
    </row>
    <row r="231" spans="2:12" x14ac:dyDescent="0.25">
      <c r="B231" s="22">
        <v>18</v>
      </c>
      <c r="C231" s="22">
        <v>207</v>
      </c>
      <c r="D231" s="34">
        <f t="shared" si="64"/>
        <v>151634.1085497883</v>
      </c>
      <c r="E231" s="34">
        <f t="shared" si="57"/>
        <v>18196.093025974595</v>
      </c>
      <c r="F231" s="34">
        <f t="shared" si="58"/>
        <v>16946.593025974595</v>
      </c>
      <c r="G231" s="34">
        <f t="shared" si="59"/>
        <v>1249.5</v>
      </c>
      <c r="H231" s="34">
        <f t="shared" si="60"/>
        <v>35142.686051949189</v>
      </c>
      <c r="I231" s="35">
        <f t="shared" si="65"/>
        <v>5707246.0885841539</v>
      </c>
      <c r="J231" s="34">
        <f t="shared" si="51"/>
        <v>38523.035608864564</v>
      </c>
      <c r="K231" s="36">
        <f t="shared" si="63"/>
        <v>258646.5</v>
      </c>
      <c r="L231" s="37">
        <f t="shared" si="62"/>
        <v>5965892.5885841539</v>
      </c>
    </row>
    <row r="232" spans="2:12" x14ac:dyDescent="0.25">
      <c r="B232" s="22">
        <v>18</v>
      </c>
      <c r="C232" s="22">
        <v>208</v>
      </c>
      <c r="D232" s="34">
        <f t="shared" si="64"/>
        <v>151634.1085497883</v>
      </c>
      <c r="E232" s="34">
        <f t="shared" si="57"/>
        <v>18196.093025974595</v>
      </c>
      <c r="F232" s="34">
        <f t="shared" si="58"/>
        <v>16946.593025974595</v>
      </c>
      <c r="G232" s="34">
        <f t="shared" si="59"/>
        <v>1249.5</v>
      </c>
      <c r="H232" s="34">
        <f t="shared" si="60"/>
        <v>35142.686051949189</v>
      </c>
      <c r="I232" s="35">
        <f t="shared" si="65"/>
        <v>5742388.7746361028</v>
      </c>
      <c r="J232" s="34">
        <f t="shared" si="51"/>
        <v>38761.713018300718</v>
      </c>
      <c r="K232" s="36">
        <f t="shared" si="63"/>
        <v>259896</v>
      </c>
      <c r="L232" s="37">
        <f t="shared" si="62"/>
        <v>6002284.7746361028</v>
      </c>
    </row>
    <row r="233" spans="2:12" x14ac:dyDescent="0.25">
      <c r="B233" s="22">
        <v>18</v>
      </c>
      <c r="C233" s="22">
        <v>209</v>
      </c>
      <c r="D233" s="34">
        <f t="shared" si="64"/>
        <v>151634.1085497883</v>
      </c>
      <c r="E233" s="34">
        <f t="shared" si="57"/>
        <v>18196.093025974595</v>
      </c>
      <c r="F233" s="34">
        <f t="shared" si="58"/>
        <v>16946.593025974595</v>
      </c>
      <c r="G233" s="34">
        <f t="shared" si="59"/>
        <v>1249.5</v>
      </c>
      <c r="H233" s="34">
        <f t="shared" si="60"/>
        <v>35142.686051949189</v>
      </c>
      <c r="I233" s="35">
        <f t="shared" si="65"/>
        <v>5777531.4606880518</v>
      </c>
      <c r="J233" s="34">
        <f t="shared" si="51"/>
        <v>39000.390427736871</v>
      </c>
      <c r="K233" s="36">
        <f t="shared" si="63"/>
        <v>261145.5</v>
      </c>
      <c r="L233" s="37">
        <f t="shared" si="62"/>
        <v>6038676.9606880518</v>
      </c>
    </row>
    <row r="234" spans="2:12" x14ac:dyDescent="0.25">
      <c r="B234" s="22">
        <v>18</v>
      </c>
      <c r="C234" s="22">
        <v>210</v>
      </c>
      <c r="D234" s="34">
        <f t="shared" si="64"/>
        <v>151634.1085497883</v>
      </c>
      <c r="E234" s="34">
        <f t="shared" si="57"/>
        <v>18196.093025974595</v>
      </c>
      <c r="F234" s="34">
        <f t="shared" si="58"/>
        <v>16946.593025974595</v>
      </c>
      <c r="G234" s="34">
        <f t="shared" si="59"/>
        <v>1249.5</v>
      </c>
      <c r="H234" s="34">
        <f t="shared" si="60"/>
        <v>35142.686051949189</v>
      </c>
      <c r="I234" s="35">
        <f t="shared" si="65"/>
        <v>5812674.1467400007</v>
      </c>
      <c r="J234" s="34">
        <f t="shared" si="51"/>
        <v>39239.067837173025</v>
      </c>
      <c r="K234" s="36">
        <f t="shared" si="63"/>
        <v>262395</v>
      </c>
      <c r="L234" s="37">
        <f t="shared" si="62"/>
        <v>6075069.1467400007</v>
      </c>
    </row>
    <row r="235" spans="2:12" x14ac:dyDescent="0.25">
      <c r="B235" s="22">
        <v>18</v>
      </c>
      <c r="C235" s="22">
        <v>211</v>
      </c>
      <c r="D235" s="34">
        <f t="shared" si="64"/>
        <v>151634.1085497883</v>
      </c>
      <c r="E235" s="34">
        <f t="shared" si="57"/>
        <v>18196.093025974595</v>
      </c>
      <c r="F235" s="34">
        <f t="shared" si="58"/>
        <v>16946.593025974595</v>
      </c>
      <c r="G235" s="34">
        <f t="shared" si="59"/>
        <v>1249.5</v>
      </c>
      <c r="H235" s="34">
        <f t="shared" si="60"/>
        <v>35142.686051949189</v>
      </c>
      <c r="I235" s="35">
        <f t="shared" si="65"/>
        <v>5847816.8327919496</v>
      </c>
      <c r="J235" s="34">
        <f t="shared" si="51"/>
        <v>39477.745246609178</v>
      </c>
      <c r="K235" s="36">
        <f t="shared" si="63"/>
        <v>263644.5</v>
      </c>
      <c r="L235" s="37">
        <f t="shared" si="62"/>
        <v>6111461.3327919496</v>
      </c>
    </row>
    <row r="236" spans="2:12" x14ac:dyDescent="0.25">
      <c r="B236" s="22">
        <v>18</v>
      </c>
      <c r="C236" s="22">
        <v>212</v>
      </c>
      <c r="D236" s="34">
        <f t="shared" si="64"/>
        <v>151634.1085497883</v>
      </c>
      <c r="E236" s="34">
        <f t="shared" si="57"/>
        <v>18196.093025974595</v>
      </c>
      <c r="F236" s="34">
        <f t="shared" si="58"/>
        <v>16946.593025974595</v>
      </c>
      <c r="G236" s="34">
        <f t="shared" si="59"/>
        <v>1249.5</v>
      </c>
      <c r="H236" s="34">
        <f t="shared" si="60"/>
        <v>35142.686051949189</v>
      </c>
      <c r="I236" s="35">
        <f t="shared" si="65"/>
        <v>5882959.5188438985</v>
      </c>
      <c r="J236" s="34">
        <f t="shared" si="51"/>
        <v>39716.422656045324</v>
      </c>
      <c r="K236" s="36">
        <f t="shared" si="63"/>
        <v>264894</v>
      </c>
      <c r="L236" s="37">
        <f t="shared" si="62"/>
        <v>6147853.5188438985</v>
      </c>
    </row>
    <row r="237" spans="2:12" x14ac:dyDescent="0.25">
      <c r="B237" s="22">
        <v>18</v>
      </c>
      <c r="C237" s="22">
        <v>213</v>
      </c>
      <c r="D237" s="34">
        <f t="shared" si="64"/>
        <v>151634.1085497883</v>
      </c>
      <c r="E237" s="34">
        <f t="shared" si="57"/>
        <v>18196.093025974595</v>
      </c>
      <c r="F237" s="34">
        <f t="shared" si="58"/>
        <v>16946.593025974595</v>
      </c>
      <c r="G237" s="34">
        <f t="shared" si="59"/>
        <v>1249.5</v>
      </c>
      <c r="H237" s="34">
        <f t="shared" si="60"/>
        <v>35142.686051949189</v>
      </c>
      <c r="I237" s="35">
        <f t="shared" si="65"/>
        <v>5918102.2048958475</v>
      </c>
      <c r="J237" s="34">
        <f t="shared" si="51"/>
        <v>39955.100065481478</v>
      </c>
      <c r="K237" s="36">
        <f t="shared" si="63"/>
        <v>266143.5</v>
      </c>
      <c r="L237" s="37">
        <f t="shared" si="62"/>
        <v>6184245.7048958475</v>
      </c>
    </row>
    <row r="238" spans="2:12" x14ac:dyDescent="0.25">
      <c r="B238" s="22">
        <v>18</v>
      </c>
      <c r="C238" s="22">
        <v>214</v>
      </c>
      <c r="D238" s="34">
        <f t="shared" si="64"/>
        <v>151634.1085497883</v>
      </c>
      <c r="E238" s="34">
        <f t="shared" si="57"/>
        <v>18196.093025974595</v>
      </c>
      <c r="F238" s="34">
        <f t="shared" si="58"/>
        <v>16946.593025974595</v>
      </c>
      <c r="G238" s="34">
        <f t="shared" si="59"/>
        <v>1249.5</v>
      </c>
      <c r="H238" s="34">
        <f t="shared" si="60"/>
        <v>35142.686051949189</v>
      </c>
      <c r="I238" s="35">
        <f t="shared" si="65"/>
        <v>5953244.8909477964</v>
      </c>
      <c r="J238" s="34">
        <f t="shared" si="51"/>
        <v>40193.777474917631</v>
      </c>
      <c r="K238" s="36">
        <f t="shared" si="63"/>
        <v>267393</v>
      </c>
      <c r="L238" s="37">
        <f t="shared" si="62"/>
        <v>6220637.8909477964</v>
      </c>
    </row>
    <row r="239" spans="2:12" x14ac:dyDescent="0.25">
      <c r="B239" s="22">
        <v>18</v>
      </c>
      <c r="C239" s="22">
        <v>215</v>
      </c>
      <c r="D239" s="34">
        <f t="shared" si="64"/>
        <v>151634.1085497883</v>
      </c>
      <c r="E239" s="34">
        <f t="shared" si="57"/>
        <v>18196.093025974595</v>
      </c>
      <c r="F239" s="34">
        <f t="shared" si="58"/>
        <v>16946.593025974595</v>
      </c>
      <c r="G239" s="34">
        <f t="shared" si="59"/>
        <v>1249.5</v>
      </c>
      <c r="H239" s="34">
        <f t="shared" si="60"/>
        <v>35142.686051949189</v>
      </c>
      <c r="I239" s="35">
        <f t="shared" si="65"/>
        <v>5988387.5769997453</v>
      </c>
      <c r="J239" s="34">
        <f t="shared" si="51"/>
        <v>40432.454884353785</v>
      </c>
      <c r="K239" s="36">
        <f t="shared" si="63"/>
        <v>268642.5</v>
      </c>
      <c r="L239" s="37">
        <f t="shared" si="62"/>
        <v>6257030.0769997453</v>
      </c>
    </row>
    <row r="240" spans="2:12" s="17" customFormat="1" x14ac:dyDescent="0.25">
      <c r="B240" s="38">
        <v>18</v>
      </c>
      <c r="C240" s="38">
        <v>216</v>
      </c>
      <c r="D240" s="39">
        <f t="shared" si="64"/>
        <v>151634.1085497883</v>
      </c>
      <c r="E240" s="39">
        <f t="shared" si="57"/>
        <v>18196.093025974595</v>
      </c>
      <c r="F240" s="39">
        <f t="shared" si="58"/>
        <v>16946.593025974595</v>
      </c>
      <c r="G240" s="39">
        <f t="shared" si="59"/>
        <v>1249.5</v>
      </c>
      <c r="H240" s="39">
        <f t="shared" si="60"/>
        <v>35142.686051949189</v>
      </c>
      <c r="I240" s="40">
        <f>IF(B240&lt;=($F$7-$F$6),H240+I239+SUM(J229:J240),0)</f>
        <v>6495831.1415543873</v>
      </c>
      <c r="J240" s="39">
        <f t="shared" si="51"/>
        <v>40671.132293789939</v>
      </c>
      <c r="K240" s="41">
        <f t="shared" si="63"/>
        <v>269892</v>
      </c>
      <c r="L240" s="42">
        <f t="shared" si="62"/>
        <v>6765723.1415543873</v>
      </c>
    </row>
    <row r="241" spans="2:12" x14ac:dyDescent="0.25">
      <c r="B241" s="22">
        <v>19</v>
      </c>
      <c r="C241" s="22">
        <v>217</v>
      </c>
      <c r="D241" s="34">
        <f t="shared" ref="D241:D252" si="66">IF(B241&lt;=($F$7-$F$6), IF($F$18="Yes",15000,$F$8*(1+$F$9)^18),0)</f>
        <v>166797.51940476714</v>
      </c>
      <c r="E241" s="34">
        <f t="shared" si="57"/>
        <v>20015.702328572057</v>
      </c>
      <c r="F241" s="34">
        <f t="shared" si="58"/>
        <v>18766.202328572057</v>
      </c>
      <c r="G241" s="34">
        <f t="shared" si="59"/>
        <v>1249.5</v>
      </c>
      <c r="H241" s="34">
        <f t="shared" si="60"/>
        <v>38781.904657144114</v>
      </c>
      <c r="I241" s="35">
        <f t="shared" ref="I241:I251" si="67">IF(B241&lt;=($F$7-$F$6),H241+I240,0)</f>
        <v>6534613.0462115314</v>
      </c>
      <c r="J241" s="34">
        <f t="shared" si="51"/>
        <v>44117.519836390216</v>
      </c>
      <c r="K241" s="36">
        <f t="shared" si="63"/>
        <v>271141.5</v>
      </c>
      <c r="L241" s="37">
        <f t="shared" si="62"/>
        <v>6805754.5462115314</v>
      </c>
    </row>
    <row r="242" spans="2:12" x14ac:dyDescent="0.25">
      <c r="B242" s="22">
        <v>19</v>
      </c>
      <c r="C242" s="22">
        <v>218</v>
      </c>
      <c r="D242" s="34">
        <f t="shared" si="66"/>
        <v>166797.51940476714</v>
      </c>
      <c r="E242" s="34">
        <f t="shared" si="57"/>
        <v>20015.702328572057</v>
      </c>
      <c r="F242" s="34">
        <f t="shared" si="58"/>
        <v>18766.202328572057</v>
      </c>
      <c r="G242" s="34">
        <f t="shared" si="59"/>
        <v>1249.5</v>
      </c>
      <c r="H242" s="34">
        <f t="shared" si="60"/>
        <v>38781.904657144114</v>
      </c>
      <c r="I242" s="35">
        <f t="shared" si="67"/>
        <v>6573394.9508686755</v>
      </c>
      <c r="J242" s="34">
        <f t="shared" si="51"/>
        <v>44380.913605519985</v>
      </c>
      <c r="K242" s="36">
        <f t="shared" si="63"/>
        <v>272391</v>
      </c>
      <c r="L242" s="37">
        <f t="shared" si="62"/>
        <v>6845785.9508686755</v>
      </c>
    </row>
    <row r="243" spans="2:12" x14ac:dyDescent="0.25">
      <c r="B243" s="22">
        <v>19</v>
      </c>
      <c r="C243" s="22">
        <v>219</v>
      </c>
      <c r="D243" s="34">
        <f t="shared" si="66"/>
        <v>166797.51940476714</v>
      </c>
      <c r="E243" s="34">
        <f t="shared" si="57"/>
        <v>20015.702328572057</v>
      </c>
      <c r="F243" s="34">
        <f t="shared" si="58"/>
        <v>18766.202328572057</v>
      </c>
      <c r="G243" s="34">
        <f t="shared" si="59"/>
        <v>1249.5</v>
      </c>
      <c r="H243" s="34">
        <f t="shared" si="60"/>
        <v>38781.904657144114</v>
      </c>
      <c r="I243" s="35">
        <f t="shared" si="67"/>
        <v>6612176.8555258196</v>
      </c>
      <c r="J243" s="34">
        <f t="shared" si="51"/>
        <v>44644.307374649761</v>
      </c>
      <c r="K243" s="36">
        <f t="shared" si="63"/>
        <v>273640.5</v>
      </c>
      <c r="L243" s="37">
        <f t="shared" si="62"/>
        <v>6885817.3555258196</v>
      </c>
    </row>
    <row r="244" spans="2:12" x14ac:dyDescent="0.25">
      <c r="B244" s="22">
        <v>19</v>
      </c>
      <c r="C244" s="22">
        <v>220</v>
      </c>
      <c r="D244" s="34">
        <f t="shared" si="66"/>
        <v>166797.51940476714</v>
      </c>
      <c r="E244" s="34">
        <f t="shared" si="57"/>
        <v>20015.702328572057</v>
      </c>
      <c r="F244" s="34">
        <f t="shared" si="58"/>
        <v>18766.202328572057</v>
      </c>
      <c r="G244" s="34">
        <f t="shared" si="59"/>
        <v>1249.5</v>
      </c>
      <c r="H244" s="34">
        <f t="shared" si="60"/>
        <v>38781.904657144114</v>
      </c>
      <c r="I244" s="35">
        <f t="shared" si="67"/>
        <v>6650958.7601829637</v>
      </c>
      <c r="J244" s="34">
        <f t="shared" si="51"/>
        <v>44907.70114377953</v>
      </c>
      <c r="K244" s="36">
        <f t="shared" si="63"/>
        <v>274890</v>
      </c>
      <c r="L244" s="37">
        <f t="shared" si="62"/>
        <v>6925848.7601829637</v>
      </c>
    </row>
    <row r="245" spans="2:12" x14ac:dyDescent="0.25">
      <c r="B245" s="22">
        <v>19</v>
      </c>
      <c r="C245" s="22">
        <v>221</v>
      </c>
      <c r="D245" s="34">
        <f t="shared" si="66"/>
        <v>166797.51940476714</v>
      </c>
      <c r="E245" s="34">
        <f t="shared" si="57"/>
        <v>20015.702328572057</v>
      </c>
      <c r="F245" s="34">
        <f t="shared" si="58"/>
        <v>18766.202328572057</v>
      </c>
      <c r="G245" s="34">
        <f t="shared" si="59"/>
        <v>1249.5</v>
      </c>
      <c r="H245" s="34">
        <f t="shared" si="60"/>
        <v>38781.904657144114</v>
      </c>
      <c r="I245" s="35">
        <f t="shared" si="67"/>
        <v>6689740.6648401078</v>
      </c>
      <c r="J245" s="34">
        <f t="shared" si="51"/>
        <v>45171.094912909299</v>
      </c>
      <c r="K245" s="36">
        <f t="shared" si="63"/>
        <v>276139.5</v>
      </c>
      <c r="L245" s="37">
        <f t="shared" si="62"/>
        <v>6965880.1648401078</v>
      </c>
    </row>
    <row r="246" spans="2:12" x14ac:dyDescent="0.25">
      <c r="B246" s="22">
        <v>19</v>
      </c>
      <c r="C246" s="22">
        <v>222</v>
      </c>
      <c r="D246" s="34">
        <f t="shared" si="66"/>
        <v>166797.51940476714</v>
      </c>
      <c r="E246" s="34">
        <f t="shared" si="57"/>
        <v>20015.702328572057</v>
      </c>
      <c r="F246" s="34">
        <f t="shared" si="58"/>
        <v>18766.202328572057</v>
      </c>
      <c r="G246" s="34">
        <f t="shared" si="59"/>
        <v>1249.5</v>
      </c>
      <c r="H246" s="34">
        <f t="shared" si="60"/>
        <v>38781.904657144114</v>
      </c>
      <c r="I246" s="35">
        <f t="shared" si="67"/>
        <v>6728522.5694972519</v>
      </c>
      <c r="J246" s="34">
        <f t="shared" ref="J246:J309" si="68">IF(B245&lt;=($F$7-$F$6), I245*($F$15/12),0)</f>
        <v>45434.488682039067</v>
      </c>
      <c r="K246" s="36">
        <f t="shared" si="63"/>
        <v>277389</v>
      </c>
      <c r="L246" s="37">
        <f t="shared" si="62"/>
        <v>7005911.5694972519</v>
      </c>
    </row>
    <row r="247" spans="2:12" x14ac:dyDescent="0.25">
      <c r="B247" s="22">
        <v>19</v>
      </c>
      <c r="C247" s="22">
        <v>223</v>
      </c>
      <c r="D247" s="34">
        <f t="shared" si="66"/>
        <v>166797.51940476714</v>
      </c>
      <c r="E247" s="34">
        <f t="shared" si="57"/>
        <v>20015.702328572057</v>
      </c>
      <c r="F247" s="34">
        <f t="shared" si="58"/>
        <v>18766.202328572057</v>
      </c>
      <c r="G247" s="34">
        <f t="shared" si="59"/>
        <v>1249.5</v>
      </c>
      <c r="H247" s="34">
        <f t="shared" si="60"/>
        <v>38781.904657144114</v>
      </c>
      <c r="I247" s="35">
        <f t="shared" si="67"/>
        <v>6767304.474154396</v>
      </c>
      <c r="J247" s="34">
        <f t="shared" si="68"/>
        <v>45697.882451168836</v>
      </c>
      <c r="K247" s="36">
        <f t="shared" si="63"/>
        <v>278638.5</v>
      </c>
      <c r="L247" s="37">
        <f t="shared" si="62"/>
        <v>7045942.974154396</v>
      </c>
    </row>
    <row r="248" spans="2:12" x14ac:dyDescent="0.25">
      <c r="B248" s="22">
        <v>19</v>
      </c>
      <c r="C248" s="22">
        <v>224</v>
      </c>
      <c r="D248" s="34">
        <f t="shared" si="66"/>
        <v>166797.51940476714</v>
      </c>
      <c r="E248" s="34">
        <f t="shared" si="57"/>
        <v>20015.702328572057</v>
      </c>
      <c r="F248" s="34">
        <f t="shared" si="58"/>
        <v>18766.202328572057</v>
      </c>
      <c r="G248" s="34">
        <f t="shared" si="59"/>
        <v>1249.5</v>
      </c>
      <c r="H248" s="34">
        <f t="shared" si="60"/>
        <v>38781.904657144114</v>
      </c>
      <c r="I248" s="35">
        <f t="shared" si="67"/>
        <v>6806086.3788115401</v>
      </c>
      <c r="J248" s="34">
        <f t="shared" si="68"/>
        <v>45961.276220298612</v>
      </c>
      <c r="K248" s="36">
        <f t="shared" si="63"/>
        <v>279888</v>
      </c>
      <c r="L248" s="37">
        <f t="shared" si="62"/>
        <v>7085974.3788115401</v>
      </c>
    </row>
    <row r="249" spans="2:12" x14ac:dyDescent="0.25">
      <c r="B249" s="22">
        <v>19</v>
      </c>
      <c r="C249" s="22">
        <v>225</v>
      </c>
      <c r="D249" s="34">
        <f t="shared" si="66"/>
        <v>166797.51940476714</v>
      </c>
      <c r="E249" s="34">
        <f t="shared" si="57"/>
        <v>20015.702328572057</v>
      </c>
      <c r="F249" s="34">
        <f t="shared" si="58"/>
        <v>18766.202328572057</v>
      </c>
      <c r="G249" s="34">
        <f t="shared" si="59"/>
        <v>1249.5</v>
      </c>
      <c r="H249" s="34">
        <f t="shared" si="60"/>
        <v>38781.904657144114</v>
      </c>
      <c r="I249" s="35">
        <f t="shared" si="67"/>
        <v>6844868.2834686842</v>
      </c>
      <c r="J249" s="34">
        <f t="shared" si="68"/>
        <v>46224.669989428381</v>
      </c>
      <c r="K249" s="36">
        <f t="shared" si="63"/>
        <v>281137.5</v>
      </c>
      <c r="L249" s="37">
        <f t="shared" si="62"/>
        <v>7126005.7834686842</v>
      </c>
    </row>
    <row r="250" spans="2:12" x14ac:dyDescent="0.25">
      <c r="B250" s="22">
        <v>19</v>
      </c>
      <c r="C250" s="22">
        <v>226</v>
      </c>
      <c r="D250" s="34">
        <f t="shared" si="66"/>
        <v>166797.51940476714</v>
      </c>
      <c r="E250" s="34">
        <f t="shared" si="57"/>
        <v>20015.702328572057</v>
      </c>
      <c r="F250" s="34">
        <f t="shared" si="58"/>
        <v>18766.202328572057</v>
      </c>
      <c r="G250" s="34">
        <f t="shared" si="59"/>
        <v>1249.5</v>
      </c>
      <c r="H250" s="34">
        <f t="shared" si="60"/>
        <v>38781.904657144114</v>
      </c>
      <c r="I250" s="35">
        <f t="shared" si="67"/>
        <v>6883650.1881258283</v>
      </c>
      <c r="J250" s="34">
        <f t="shared" si="68"/>
        <v>46488.06375855815</v>
      </c>
      <c r="K250" s="36">
        <f t="shared" si="63"/>
        <v>282387</v>
      </c>
      <c r="L250" s="37">
        <f t="shared" si="62"/>
        <v>7166037.1881258283</v>
      </c>
    </row>
    <row r="251" spans="2:12" x14ac:dyDescent="0.25">
      <c r="B251" s="22">
        <v>19</v>
      </c>
      <c r="C251" s="22">
        <v>227</v>
      </c>
      <c r="D251" s="34">
        <f t="shared" si="66"/>
        <v>166797.51940476714</v>
      </c>
      <c r="E251" s="34">
        <f t="shared" si="57"/>
        <v>20015.702328572057</v>
      </c>
      <c r="F251" s="34">
        <f t="shared" si="58"/>
        <v>18766.202328572057</v>
      </c>
      <c r="G251" s="34">
        <f t="shared" si="59"/>
        <v>1249.5</v>
      </c>
      <c r="H251" s="34">
        <f t="shared" si="60"/>
        <v>38781.904657144114</v>
      </c>
      <c r="I251" s="35">
        <f t="shared" si="67"/>
        <v>6922432.0927829724</v>
      </c>
      <c r="J251" s="34">
        <f t="shared" si="68"/>
        <v>46751.457527687919</v>
      </c>
      <c r="K251" s="36">
        <f t="shared" si="63"/>
        <v>283636.5</v>
      </c>
      <c r="L251" s="37">
        <f t="shared" si="62"/>
        <v>7206068.5927829724</v>
      </c>
    </row>
    <row r="252" spans="2:12" s="17" customFormat="1" x14ac:dyDescent="0.25">
      <c r="B252" s="38">
        <v>19</v>
      </c>
      <c r="C252" s="38">
        <v>228</v>
      </c>
      <c r="D252" s="39">
        <f t="shared" si="66"/>
        <v>166797.51940476714</v>
      </c>
      <c r="E252" s="39">
        <f t="shared" si="57"/>
        <v>20015.702328572057</v>
      </c>
      <c r="F252" s="39">
        <f t="shared" si="58"/>
        <v>18766.202328572057</v>
      </c>
      <c r="G252" s="39">
        <f t="shared" si="59"/>
        <v>1249.5</v>
      </c>
      <c r="H252" s="39">
        <f t="shared" si="60"/>
        <v>38781.904657144114</v>
      </c>
      <c r="I252" s="40">
        <f>IF(B252&lt;=($F$7-$F$6), H252+I251+SUM(J241:J252),0)</f>
        <v>7508008.2242393643</v>
      </c>
      <c r="J252" s="39">
        <f t="shared" si="68"/>
        <v>47014.851296817695</v>
      </c>
      <c r="K252" s="41">
        <f t="shared" si="63"/>
        <v>284886</v>
      </c>
      <c r="L252" s="42">
        <f t="shared" si="62"/>
        <v>7792894.2242393643</v>
      </c>
    </row>
    <row r="253" spans="2:12" x14ac:dyDescent="0.25">
      <c r="B253" s="22">
        <v>20</v>
      </c>
      <c r="C253" s="22">
        <v>229</v>
      </c>
      <c r="D253" s="34">
        <f t="shared" ref="D253:D264" si="69">IF(B253&lt;=($F$7-$F$6), IF($F$18="Yes",15000,$F$8*(1+$F$9)^19),0)</f>
        <v>183477.27134524391</v>
      </c>
      <c r="E253" s="34">
        <f t="shared" si="57"/>
        <v>22017.272561429269</v>
      </c>
      <c r="F253" s="34">
        <f t="shared" si="58"/>
        <v>20767.772561429269</v>
      </c>
      <c r="G253" s="34">
        <f t="shared" si="59"/>
        <v>1249.5</v>
      </c>
      <c r="H253" s="34">
        <f t="shared" si="60"/>
        <v>42785.045122858537</v>
      </c>
      <c r="I253" s="35">
        <f t="shared" ref="I253:I263" si="70">IF(B253&lt;=($F$7-$F$6),H253+I252,0)</f>
        <v>7550793.2693622224</v>
      </c>
      <c r="J253" s="34">
        <f t="shared" si="68"/>
        <v>50991.889189625683</v>
      </c>
      <c r="K253" s="36">
        <f t="shared" si="63"/>
        <v>286135.5</v>
      </c>
      <c r="L253" s="37">
        <f t="shared" si="62"/>
        <v>7836928.7693622224</v>
      </c>
    </row>
    <row r="254" spans="2:12" x14ac:dyDescent="0.25">
      <c r="B254" s="22">
        <v>20</v>
      </c>
      <c r="C254" s="22">
        <v>230</v>
      </c>
      <c r="D254" s="34">
        <f t="shared" si="69"/>
        <v>183477.27134524391</v>
      </c>
      <c r="E254" s="34">
        <f t="shared" si="57"/>
        <v>22017.272561429269</v>
      </c>
      <c r="F254" s="34">
        <f t="shared" si="58"/>
        <v>20767.772561429269</v>
      </c>
      <c r="G254" s="34">
        <f t="shared" si="59"/>
        <v>1249.5</v>
      </c>
      <c r="H254" s="34">
        <f t="shared" si="60"/>
        <v>42785.045122858537</v>
      </c>
      <c r="I254" s="35">
        <f t="shared" si="70"/>
        <v>7593578.3144850805</v>
      </c>
      <c r="J254" s="34">
        <f t="shared" si="68"/>
        <v>51282.47095441843</v>
      </c>
      <c r="K254" s="36">
        <f t="shared" si="63"/>
        <v>287385</v>
      </c>
      <c r="L254" s="37">
        <f t="shared" si="62"/>
        <v>7880963.3144850805</v>
      </c>
    </row>
    <row r="255" spans="2:12" x14ac:dyDescent="0.25">
      <c r="B255" s="22">
        <v>20</v>
      </c>
      <c r="C255" s="22">
        <v>231</v>
      </c>
      <c r="D255" s="34">
        <f t="shared" si="69"/>
        <v>183477.27134524391</v>
      </c>
      <c r="E255" s="34">
        <f t="shared" si="57"/>
        <v>22017.272561429269</v>
      </c>
      <c r="F255" s="34">
        <f t="shared" si="58"/>
        <v>20767.772561429269</v>
      </c>
      <c r="G255" s="34">
        <f t="shared" si="59"/>
        <v>1249.5</v>
      </c>
      <c r="H255" s="34">
        <f t="shared" si="60"/>
        <v>42785.045122858537</v>
      </c>
      <c r="I255" s="35">
        <f t="shared" si="70"/>
        <v>7636363.3596079387</v>
      </c>
      <c r="J255" s="34">
        <f t="shared" si="68"/>
        <v>51573.052719211177</v>
      </c>
      <c r="K255" s="36">
        <f t="shared" si="63"/>
        <v>288634.5</v>
      </c>
      <c r="L255" s="37">
        <f t="shared" si="62"/>
        <v>7924997.8596079387</v>
      </c>
    </row>
    <row r="256" spans="2:12" x14ac:dyDescent="0.25">
      <c r="B256" s="22">
        <v>20</v>
      </c>
      <c r="C256" s="22">
        <v>232</v>
      </c>
      <c r="D256" s="34">
        <f t="shared" si="69"/>
        <v>183477.27134524391</v>
      </c>
      <c r="E256" s="34">
        <f t="shared" si="57"/>
        <v>22017.272561429269</v>
      </c>
      <c r="F256" s="34">
        <f t="shared" si="58"/>
        <v>20767.772561429269</v>
      </c>
      <c r="G256" s="34">
        <f t="shared" si="59"/>
        <v>1249.5</v>
      </c>
      <c r="H256" s="34">
        <f t="shared" si="60"/>
        <v>42785.045122858537</v>
      </c>
      <c r="I256" s="35">
        <f t="shared" si="70"/>
        <v>7679148.4047307968</v>
      </c>
      <c r="J256" s="34">
        <f t="shared" si="68"/>
        <v>51863.634484003924</v>
      </c>
      <c r="K256" s="36">
        <f t="shared" si="63"/>
        <v>289884</v>
      </c>
      <c r="L256" s="37">
        <f t="shared" si="62"/>
        <v>7969032.4047307968</v>
      </c>
    </row>
    <row r="257" spans="2:12" x14ac:dyDescent="0.25">
      <c r="B257" s="22">
        <v>20</v>
      </c>
      <c r="C257" s="22">
        <v>233</v>
      </c>
      <c r="D257" s="34">
        <f t="shared" si="69"/>
        <v>183477.27134524391</v>
      </c>
      <c r="E257" s="34">
        <f t="shared" si="57"/>
        <v>22017.272561429269</v>
      </c>
      <c r="F257" s="34">
        <f t="shared" si="58"/>
        <v>20767.772561429269</v>
      </c>
      <c r="G257" s="34">
        <f t="shared" si="59"/>
        <v>1249.5</v>
      </c>
      <c r="H257" s="34">
        <f t="shared" si="60"/>
        <v>42785.045122858537</v>
      </c>
      <c r="I257" s="35">
        <f t="shared" si="70"/>
        <v>7721933.449853655</v>
      </c>
      <c r="J257" s="34">
        <f t="shared" si="68"/>
        <v>52154.216248796663</v>
      </c>
      <c r="K257" s="36">
        <f t="shared" si="63"/>
        <v>291133.5</v>
      </c>
      <c r="L257" s="37">
        <f t="shared" si="62"/>
        <v>8013066.949853655</v>
      </c>
    </row>
    <row r="258" spans="2:12" x14ac:dyDescent="0.25">
      <c r="B258" s="22">
        <v>20</v>
      </c>
      <c r="C258" s="22">
        <v>234</v>
      </c>
      <c r="D258" s="34">
        <f t="shared" si="69"/>
        <v>183477.27134524391</v>
      </c>
      <c r="E258" s="34">
        <f t="shared" si="57"/>
        <v>22017.272561429269</v>
      </c>
      <c r="F258" s="34">
        <f t="shared" si="58"/>
        <v>20767.772561429269</v>
      </c>
      <c r="G258" s="34">
        <f t="shared" si="59"/>
        <v>1249.5</v>
      </c>
      <c r="H258" s="34">
        <f t="shared" si="60"/>
        <v>42785.045122858537</v>
      </c>
      <c r="I258" s="35">
        <f t="shared" si="70"/>
        <v>7764718.4949765131</v>
      </c>
      <c r="J258" s="34">
        <f t="shared" si="68"/>
        <v>52444.79801358941</v>
      </c>
      <c r="K258" s="36">
        <f t="shared" si="63"/>
        <v>292383</v>
      </c>
      <c r="L258" s="37">
        <f t="shared" si="62"/>
        <v>8057101.4949765131</v>
      </c>
    </row>
    <row r="259" spans="2:12" x14ac:dyDescent="0.25">
      <c r="B259" s="22">
        <v>20</v>
      </c>
      <c r="C259" s="22">
        <v>235</v>
      </c>
      <c r="D259" s="34">
        <f t="shared" si="69"/>
        <v>183477.27134524391</v>
      </c>
      <c r="E259" s="34">
        <f t="shared" si="57"/>
        <v>22017.272561429269</v>
      </c>
      <c r="F259" s="34">
        <f t="shared" si="58"/>
        <v>20767.772561429269</v>
      </c>
      <c r="G259" s="34">
        <f t="shared" si="59"/>
        <v>1249.5</v>
      </c>
      <c r="H259" s="34">
        <f t="shared" si="60"/>
        <v>42785.045122858537</v>
      </c>
      <c r="I259" s="35">
        <f t="shared" si="70"/>
        <v>7807503.5400993712</v>
      </c>
      <c r="J259" s="34">
        <f t="shared" si="68"/>
        <v>52735.379778382157</v>
      </c>
      <c r="K259" s="36">
        <f t="shared" si="63"/>
        <v>293632.5</v>
      </c>
      <c r="L259" s="37">
        <f t="shared" si="62"/>
        <v>8101136.0400993712</v>
      </c>
    </row>
    <row r="260" spans="2:12" x14ac:dyDescent="0.25">
      <c r="B260" s="22">
        <v>20</v>
      </c>
      <c r="C260" s="22">
        <v>236</v>
      </c>
      <c r="D260" s="34">
        <f t="shared" si="69"/>
        <v>183477.27134524391</v>
      </c>
      <c r="E260" s="34">
        <f t="shared" si="57"/>
        <v>22017.272561429269</v>
      </c>
      <c r="F260" s="34">
        <f t="shared" si="58"/>
        <v>20767.772561429269</v>
      </c>
      <c r="G260" s="34">
        <f t="shared" si="59"/>
        <v>1249.5</v>
      </c>
      <c r="H260" s="34">
        <f t="shared" si="60"/>
        <v>42785.045122858537</v>
      </c>
      <c r="I260" s="35">
        <f t="shared" si="70"/>
        <v>7850288.5852222294</v>
      </c>
      <c r="J260" s="34">
        <f t="shared" si="68"/>
        <v>53025.961543174897</v>
      </c>
      <c r="K260" s="36">
        <f t="shared" si="63"/>
        <v>294882</v>
      </c>
      <c r="L260" s="37">
        <f t="shared" si="62"/>
        <v>8145170.5852222294</v>
      </c>
    </row>
    <row r="261" spans="2:12" x14ac:dyDescent="0.25">
      <c r="B261" s="22">
        <v>20</v>
      </c>
      <c r="C261" s="22">
        <v>237</v>
      </c>
      <c r="D261" s="34">
        <f t="shared" si="69"/>
        <v>183477.27134524391</v>
      </c>
      <c r="E261" s="34">
        <f t="shared" si="57"/>
        <v>22017.272561429269</v>
      </c>
      <c r="F261" s="34">
        <f t="shared" si="58"/>
        <v>20767.772561429269</v>
      </c>
      <c r="G261" s="34">
        <f t="shared" si="59"/>
        <v>1249.5</v>
      </c>
      <c r="H261" s="34">
        <f t="shared" si="60"/>
        <v>42785.045122858537</v>
      </c>
      <c r="I261" s="35">
        <f t="shared" si="70"/>
        <v>7893073.6303450875</v>
      </c>
      <c r="J261" s="34">
        <f t="shared" si="68"/>
        <v>53316.543307967644</v>
      </c>
      <c r="K261" s="36">
        <f t="shared" si="63"/>
        <v>296131.5</v>
      </c>
      <c r="L261" s="37">
        <f t="shared" si="62"/>
        <v>8189205.1303450875</v>
      </c>
    </row>
    <row r="262" spans="2:12" x14ac:dyDescent="0.25">
      <c r="B262" s="22">
        <v>20</v>
      </c>
      <c r="C262" s="22">
        <v>238</v>
      </c>
      <c r="D262" s="34">
        <f t="shared" si="69"/>
        <v>183477.27134524391</v>
      </c>
      <c r="E262" s="34">
        <f t="shared" si="57"/>
        <v>22017.272561429269</v>
      </c>
      <c r="F262" s="34">
        <f t="shared" si="58"/>
        <v>20767.772561429269</v>
      </c>
      <c r="G262" s="34">
        <f t="shared" si="59"/>
        <v>1249.5</v>
      </c>
      <c r="H262" s="34">
        <f t="shared" si="60"/>
        <v>42785.045122858537</v>
      </c>
      <c r="I262" s="35">
        <f t="shared" si="70"/>
        <v>7935858.6754679456</v>
      </c>
      <c r="J262" s="34">
        <f t="shared" si="68"/>
        <v>53607.125072760391</v>
      </c>
      <c r="K262" s="36">
        <f t="shared" si="63"/>
        <v>297381</v>
      </c>
      <c r="L262" s="37">
        <f t="shared" si="62"/>
        <v>8233239.6754679456</v>
      </c>
    </row>
    <row r="263" spans="2:12" x14ac:dyDescent="0.25">
      <c r="B263" s="22">
        <v>20</v>
      </c>
      <c r="C263" s="22">
        <v>239</v>
      </c>
      <c r="D263" s="34">
        <f t="shared" si="69"/>
        <v>183477.27134524391</v>
      </c>
      <c r="E263" s="34">
        <f t="shared" si="57"/>
        <v>22017.272561429269</v>
      </c>
      <c r="F263" s="34">
        <f t="shared" si="58"/>
        <v>20767.772561429269</v>
      </c>
      <c r="G263" s="34">
        <f t="shared" si="59"/>
        <v>1249.5</v>
      </c>
      <c r="H263" s="34">
        <f t="shared" si="60"/>
        <v>42785.045122858537</v>
      </c>
      <c r="I263" s="35">
        <f t="shared" si="70"/>
        <v>7978643.7205908038</v>
      </c>
      <c r="J263" s="34">
        <f t="shared" si="68"/>
        <v>53897.706837553138</v>
      </c>
      <c r="K263" s="36">
        <f t="shared" si="63"/>
        <v>298630.5</v>
      </c>
      <c r="L263" s="37">
        <f t="shared" si="62"/>
        <v>8277274.2205908038</v>
      </c>
    </row>
    <row r="264" spans="2:12" s="17" customFormat="1" x14ac:dyDescent="0.25">
      <c r="B264" s="38">
        <v>20</v>
      </c>
      <c r="C264" s="38">
        <v>240</v>
      </c>
      <c r="D264" s="39">
        <f t="shared" si="69"/>
        <v>183477.27134524391</v>
      </c>
      <c r="E264" s="39">
        <f t="shared" si="57"/>
        <v>22017.272561429269</v>
      </c>
      <c r="F264" s="39">
        <f t="shared" si="58"/>
        <v>20767.772561429269</v>
      </c>
      <c r="G264" s="39">
        <f t="shared" si="59"/>
        <v>1249.5</v>
      </c>
      <c r="H264" s="39">
        <f t="shared" si="60"/>
        <v>42785.045122858537</v>
      </c>
      <c r="I264" s="40">
        <f>IF(B264&lt;=($F$7-$F$6),H264+I263+SUM(J253:J264),0)</f>
        <v>8652509.8324654922</v>
      </c>
      <c r="J264" s="39">
        <f t="shared" si="68"/>
        <v>54188.288602345878</v>
      </c>
      <c r="K264" s="41">
        <f t="shared" si="63"/>
        <v>299880</v>
      </c>
      <c r="L264" s="42">
        <f t="shared" si="62"/>
        <v>8952389.8324654922</v>
      </c>
    </row>
    <row r="265" spans="2:12" x14ac:dyDescent="0.25">
      <c r="B265" s="22">
        <v>21</v>
      </c>
      <c r="C265" s="22">
        <v>241</v>
      </c>
      <c r="D265" s="34">
        <f t="shared" ref="D265:D276" si="71">IF(B265&lt;=($F$7-$F$6), IF($F$18="Yes",15000,$F$8*(1+$F$9)^20),0)</f>
        <v>201824.99847976828</v>
      </c>
      <c r="E265" s="34">
        <f t="shared" si="57"/>
        <v>24218.999817572192</v>
      </c>
      <c r="F265" s="34">
        <f t="shared" si="58"/>
        <v>22969.499817572192</v>
      </c>
      <c r="G265" s="34">
        <f t="shared" si="59"/>
        <v>1249.5</v>
      </c>
      <c r="H265" s="34">
        <f t="shared" si="60"/>
        <v>47188.499635144384</v>
      </c>
      <c r="I265" s="35">
        <f t="shared" ref="I265:I275" si="72">IF(B265&lt;=($F$7-$F$6), H265+I264,0)</f>
        <v>8699698.3321006373</v>
      </c>
      <c r="J265" s="34">
        <f t="shared" si="68"/>
        <v>58764.962612161471</v>
      </c>
      <c r="K265" s="36">
        <f t="shared" si="63"/>
        <v>301129.5</v>
      </c>
      <c r="L265" s="37">
        <f t="shared" si="62"/>
        <v>9000827.8321006373</v>
      </c>
    </row>
    <row r="266" spans="2:12" x14ac:dyDescent="0.25">
      <c r="B266" s="22">
        <v>21</v>
      </c>
      <c r="C266" s="22">
        <v>242</v>
      </c>
      <c r="D266" s="34">
        <f t="shared" si="71"/>
        <v>201824.99847976828</v>
      </c>
      <c r="E266" s="34">
        <f t="shared" si="57"/>
        <v>24218.999817572192</v>
      </c>
      <c r="F266" s="34">
        <f t="shared" si="58"/>
        <v>22969.499817572192</v>
      </c>
      <c r="G266" s="34">
        <f t="shared" si="59"/>
        <v>1249.5</v>
      </c>
      <c r="H266" s="34">
        <f t="shared" si="60"/>
        <v>47188.499635144384</v>
      </c>
      <c r="I266" s="35">
        <f t="shared" si="72"/>
        <v>8746886.8317357823</v>
      </c>
      <c r="J266" s="34">
        <f t="shared" si="68"/>
        <v>59085.451172183501</v>
      </c>
      <c r="K266" s="36">
        <f t="shared" si="63"/>
        <v>302379</v>
      </c>
      <c r="L266" s="37">
        <f t="shared" si="62"/>
        <v>9049265.8317357823</v>
      </c>
    </row>
    <row r="267" spans="2:12" x14ac:dyDescent="0.25">
      <c r="B267" s="22">
        <v>21</v>
      </c>
      <c r="C267" s="22">
        <v>243</v>
      </c>
      <c r="D267" s="34">
        <f t="shared" si="71"/>
        <v>201824.99847976828</v>
      </c>
      <c r="E267" s="34">
        <f t="shared" si="57"/>
        <v>24218.999817572192</v>
      </c>
      <c r="F267" s="34">
        <f t="shared" si="58"/>
        <v>22969.499817572192</v>
      </c>
      <c r="G267" s="34">
        <f t="shared" si="59"/>
        <v>1249.5</v>
      </c>
      <c r="H267" s="34">
        <f t="shared" si="60"/>
        <v>47188.499635144384</v>
      </c>
      <c r="I267" s="35">
        <f t="shared" si="72"/>
        <v>8794075.3313709274</v>
      </c>
      <c r="J267" s="34">
        <f t="shared" si="68"/>
        <v>59405.939732205523</v>
      </c>
      <c r="K267" s="36">
        <f t="shared" si="63"/>
        <v>303628.5</v>
      </c>
      <c r="L267" s="37">
        <f t="shared" si="62"/>
        <v>9097703.8313709274</v>
      </c>
    </row>
    <row r="268" spans="2:12" x14ac:dyDescent="0.25">
      <c r="B268" s="22">
        <v>21</v>
      </c>
      <c r="C268" s="22">
        <v>244</v>
      </c>
      <c r="D268" s="34">
        <f t="shared" si="71"/>
        <v>201824.99847976828</v>
      </c>
      <c r="E268" s="34">
        <f t="shared" si="57"/>
        <v>24218.999817572192</v>
      </c>
      <c r="F268" s="34">
        <f t="shared" si="58"/>
        <v>22969.499817572192</v>
      </c>
      <c r="G268" s="34">
        <f t="shared" si="59"/>
        <v>1249.5</v>
      </c>
      <c r="H268" s="34">
        <f t="shared" si="60"/>
        <v>47188.499635144384</v>
      </c>
      <c r="I268" s="35">
        <f t="shared" si="72"/>
        <v>8841263.8310060725</v>
      </c>
      <c r="J268" s="34">
        <f t="shared" si="68"/>
        <v>59726.428292227552</v>
      </c>
      <c r="K268" s="36">
        <f t="shared" si="63"/>
        <v>304878</v>
      </c>
      <c r="L268" s="37">
        <f t="shared" si="62"/>
        <v>9146141.8310060725</v>
      </c>
    </row>
    <row r="269" spans="2:12" x14ac:dyDescent="0.25">
      <c r="B269" s="22">
        <v>21</v>
      </c>
      <c r="C269" s="22">
        <v>245</v>
      </c>
      <c r="D269" s="34">
        <f t="shared" si="71"/>
        <v>201824.99847976828</v>
      </c>
      <c r="E269" s="34">
        <f t="shared" si="57"/>
        <v>24218.999817572192</v>
      </c>
      <c r="F269" s="34">
        <f t="shared" si="58"/>
        <v>22969.499817572192</v>
      </c>
      <c r="G269" s="34">
        <f t="shared" si="59"/>
        <v>1249.5</v>
      </c>
      <c r="H269" s="34">
        <f t="shared" si="60"/>
        <v>47188.499635144384</v>
      </c>
      <c r="I269" s="35">
        <f t="shared" si="72"/>
        <v>8888452.3306412175</v>
      </c>
      <c r="J269" s="34">
        <f t="shared" si="68"/>
        <v>60046.916852249582</v>
      </c>
      <c r="K269" s="36">
        <f t="shared" si="63"/>
        <v>306127.5</v>
      </c>
      <c r="L269" s="37">
        <f t="shared" si="62"/>
        <v>9194579.8306412175</v>
      </c>
    </row>
    <row r="270" spans="2:12" x14ac:dyDescent="0.25">
      <c r="B270" s="22">
        <v>21</v>
      </c>
      <c r="C270" s="22">
        <v>246</v>
      </c>
      <c r="D270" s="34">
        <f t="shared" si="71"/>
        <v>201824.99847976828</v>
      </c>
      <c r="E270" s="34">
        <f t="shared" si="57"/>
        <v>24218.999817572192</v>
      </c>
      <c r="F270" s="34">
        <f t="shared" si="58"/>
        <v>22969.499817572192</v>
      </c>
      <c r="G270" s="34">
        <f t="shared" si="59"/>
        <v>1249.5</v>
      </c>
      <c r="H270" s="34">
        <f t="shared" si="60"/>
        <v>47188.499635144384</v>
      </c>
      <c r="I270" s="35">
        <f t="shared" si="72"/>
        <v>8935640.8302763626</v>
      </c>
      <c r="J270" s="34">
        <f t="shared" si="68"/>
        <v>60367.405412271604</v>
      </c>
      <c r="K270" s="36">
        <f t="shared" si="63"/>
        <v>307377</v>
      </c>
      <c r="L270" s="37">
        <f t="shared" si="62"/>
        <v>9243017.8302763626</v>
      </c>
    </row>
    <row r="271" spans="2:12" x14ac:dyDescent="0.25">
      <c r="B271" s="22">
        <v>21</v>
      </c>
      <c r="C271" s="22">
        <v>247</v>
      </c>
      <c r="D271" s="34">
        <f t="shared" si="71"/>
        <v>201824.99847976828</v>
      </c>
      <c r="E271" s="34">
        <f t="shared" si="57"/>
        <v>24218.999817572192</v>
      </c>
      <c r="F271" s="34">
        <f t="shared" si="58"/>
        <v>22969.499817572192</v>
      </c>
      <c r="G271" s="34">
        <f t="shared" si="59"/>
        <v>1249.5</v>
      </c>
      <c r="H271" s="34">
        <f t="shared" si="60"/>
        <v>47188.499635144384</v>
      </c>
      <c r="I271" s="35">
        <f t="shared" si="72"/>
        <v>8982829.3299115077</v>
      </c>
      <c r="J271" s="34">
        <f t="shared" si="68"/>
        <v>60687.893972293634</v>
      </c>
      <c r="K271" s="36">
        <f t="shared" si="63"/>
        <v>308626.5</v>
      </c>
      <c r="L271" s="37">
        <f t="shared" si="62"/>
        <v>9291455.8299115077</v>
      </c>
    </row>
    <row r="272" spans="2:12" x14ac:dyDescent="0.25">
      <c r="B272" s="22">
        <v>21</v>
      </c>
      <c r="C272" s="22">
        <v>248</v>
      </c>
      <c r="D272" s="34">
        <f t="shared" si="71"/>
        <v>201824.99847976828</v>
      </c>
      <c r="E272" s="34">
        <f t="shared" si="57"/>
        <v>24218.999817572192</v>
      </c>
      <c r="F272" s="34">
        <f t="shared" si="58"/>
        <v>22969.499817572192</v>
      </c>
      <c r="G272" s="34">
        <f t="shared" si="59"/>
        <v>1249.5</v>
      </c>
      <c r="H272" s="34">
        <f t="shared" si="60"/>
        <v>47188.499635144384</v>
      </c>
      <c r="I272" s="35">
        <f t="shared" si="72"/>
        <v>9030017.8295466527</v>
      </c>
      <c r="J272" s="34">
        <f t="shared" si="68"/>
        <v>61008.382532315663</v>
      </c>
      <c r="K272" s="36">
        <f t="shared" si="63"/>
        <v>309876</v>
      </c>
      <c r="L272" s="37">
        <f t="shared" si="62"/>
        <v>9339893.8295466527</v>
      </c>
    </row>
    <row r="273" spans="2:12" x14ac:dyDescent="0.25">
      <c r="B273" s="22">
        <v>21</v>
      </c>
      <c r="C273" s="22">
        <v>249</v>
      </c>
      <c r="D273" s="34">
        <f t="shared" si="71"/>
        <v>201824.99847976828</v>
      </c>
      <c r="E273" s="34">
        <f t="shared" si="57"/>
        <v>24218.999817572192</v>
      </c>
      <c r="F273" s="34">
        <f t="shared" si="58"/>
        <v>22969.499817572192</v>
      </c>
      <c r="G273" s="34">
        <f t="shared" si="59"/>
        <v>1249.5</v>
      </c>
      <c r="H273" s="34">
        <f t="shared" si="60"/>
        <v>47188.499635144384</v>
      </c>
      <c r="I273" s="35">
        <f t="shared" si="72"/>
        <v>9077206.3291817978</v>
      </c>
      <c r="J273" s="34">
        <f t="shared" si="68"/>
        <v>61328.871092337686</v>
      </c>
      <c r="K273" s="36">
        <f t="shared" si="63"/>
        <v>311125.5</v>
      </c>
      <c r="L273" s="37">
        <f t="shared" si="62"/>
        <v>9388331.8291817978</v>
      </c>
    </row>
    <row r="274" spans="2:12" x14ac:dyDescent="0.25">
      <c r="B274" s="22">
        <v>21</v>
      </c>
      <c r="C274" s="22">
        <v>250</v>
      </c>
      <c r="D274" s="34">
        <f t="shared" si="71"/>
        <v>201824.99847976828</v>
      </c>
      <c r="E274" s="34">
        <f t="shared" si="57"/>
        <v>24218.999817572192</v>
      </c>
      <c r="F274" s="34">
        <f t="shared" si="58"/>
        <v>22969.499817572192</v>
      </c>
      <c r="G274" s="34">
        <f t="shared" si="59"/>
        <v>1249.5</v>
      </c>
      <c r="H274" s="34">
        <f t="shared" si="60"/>
        <v>47188.499635144384</v>
      </c>
      <c r="I274" s="35">
        <f t="shared" si="72"/>
        <v>9124394.8288169429</v>
      </c>
      <c r="J274" s="34">
        <f t="shared" si="68"/>
        <v>61649.359652359715</v>
      </c>
      <c r="K274" s="36">
        <f t="shared" si="63"/>
        <v>312375</v>
      </c>
      <c r="L274" s="37">
        <f t="shared" si="62"/>
        <v>9436769.8288169429</v>
      </c>
    </row>
    <row r="275" spans="2:12" x14ac:dyDescent="0.25">
      <c r="B275" s="22">
        <v>21</v>
      </c>
      <c r="C275" s="22">
        <v>251</v>
      </c>
      <c r="D275" s="34">
        <f t="shared" si="71"/>
        <v>201824.99847976828</v>
      </c>
      <c r="E275" s="34">
        <f t="shared" si="57"/>
        <v>24218.999817572192</v>
      </c>
      <c r="F275" s="34">
        <f t="shared" si="58"/>
        <v>22969.499817572192</v>
      </c>
      <c r="G275" s="34">
        <f t="shared" si="59"/>
        <v>1249.5</v>
      </c>
      <c r="H275" s="34">
        <f t="shared" si="60"/>
        <v>47188.499635144384</v>
      </c>
      <c r="I275" s="35">
        <f t="shared" si="72"/>
        <v>9171583.3284520879</v>
      </c>
      <c r="J275" s="34">
        <f t="shared" si="68"/>
        <v>61969.848212381745</v>
      </c>
      <c r="K275" s="36">
        <f t="shared" si="63"/>
        <v>313624.5</v>
      </c>
      <c r="L275" s="37">
        <f t="shared" si="62"/>
        <v>9485207.8284520879</v>
      </c>
    </row>
    <row r="276" spans="2:12" s="17" customFormat="1" x14ac:dyDescent="0.25">
      <c r="B276" s="38">
        <v>21</v>
      </c>
      <c r="C276" s="38">
        <v>252</v>
      </c>
      <c r="D276" s="39">
        <f t="shared" si="71"/>
        <v>201824.99847976828</v>
      </c>
      <c r="E276" s="39">
        <f t="shared" si="57"/>
        <v>24218.999817572192</v>
      </c>
      <c r="F276" s="39">
        <f t="shared" si="58"/>
        <v>22969.499817572192</v>
      </c>
      <c r="G276" s="39">
        <f t="shared" si="59"/>
        <v>1249.5</v>
      </c>
      <c r="H276" s="39">
        <f t="shared" si="60"/>
        <v>47188.499635144384</v>
      </c>
      <c r="I276" s="40">
        <f>IF(B276&lt;=($F$7-$F$6),H276+I275+SUM(J265:J276),0)</f>
        <v>9945103.6243946254</v>
      </c>
      <c r="J276" s="39">
        <f t="shared" si="68"/>
        <v>62290.336772403767</v>
      </c>
      <c r="K276" s="41">
        <f t="shared" si="63"/>
        <v>314874</v>
      </c>
      <c r="L276" s="42">
        <f t="shared" si="62"/>
        <v>10259977.624394625</v>
      </c>
    </row>
    <row r="277" spans="2:12" x14ac:dyDescent="0.25">
      <c r="B277" s="22">
        <v>22</v>
      </c>
      <c r="C277" s="22">
        <v>253</v>
      </c>
      <c r="D277" s="34">
        <f t="shared" ref="D277:D288" si="73">IF(B277&lt;=($F$7-$F$6), IF($F$18="Yes",15000,$F$8*(1+$F$9)^21),0)</f>
        <v>222007.49832774512</v>
      </c>
      <c r="E277" s="34">
        <f t="shared" si="57"/>
        <v>26640.899799329414</v>
      </c>
      <c r="F277" s="34">
        <f t="shared" si="58"/>
        <v>25391.399799329414</v>
      </c>
      <c r="G277" s="34">
        <f t="shared" si="59"/>
        <v>1249.5</v>
      </c>
      <c r="H277" s="34">
        <f t="shared" si="60"/>
        <v>52032.299598658828</v>
      </c>
      <c r="I277" s="35">
        <f t="shared" ref="I277:I287" si="74">IF(B277&lt;=($F$7-$F$6),H277+I276,0)</f>
        <v>9997135.9239932839</v>
      </c>
      <c r="J277" s="34">
        <f t="shared" si="68"/>
        <v>67543.828782346842</v>
      </c>
      <c r="K277" s="36">
        <f t="shared" si="63"/>
        <v>316123.5</v>
      </c>
      <c r="L277" s="37">
        <f t="shared" si="62"/>
        <v>10313259.423993284</v>
      </c>
    </row>
    <row r="278" spans="2:12" x14ac:dyDescent="0.25">
      <c r="B278" s="22">
        <v>22</v>
      </c>
      <c r="C278" s="22">
        <v>254</v>
      </c>
      <c r="D278" s="34">
        <f t="shared" si="73"/>
        <v>222007.49832774512</v>
      </c>
      <c r="E278" s="34">
        <f t="shared" si="57"/>
        <v>26640.899799329414</v>
      </c>
      <c r="F278" s="34">
        <f t="shared" si="58"/>
        <v>25391.399799329414</v>
      </c>
      <c r="G278" s="34">
        <f t="shared" si="59"/>
        <v>1249.5</v>
      </c>
      <c r="H278" s="34">
        <f t="shared" si="60"/>
        <v>52032.299598658828</v>
      </c>
      <c r="I278" s="35">
        <f t="shared" si="74"/>
        <v>10049168.223591942</v>
      </c>
      <c r="J278" s="34">
        <f t="shared" si="68"/>
        <v>67897.214817121057</v>
      </c>
      <c r="K278" s="36">
        <f t="shared" si="63"/>
        <v>317373</v>
      </c>
      <c r="L278" s="37">
        <f t="shared" si="62"/>
        <v>10366541.223591942</v>
      </c>
    </row>
    <row r="279" spans="2:12" x14ac:dyDescent="0.25">
      <c r="B279" s="22">
        <v>22</v>
      </c>
      <c r="C279" s="22">
        <v>255</v>
      </c>
      <c r="D279" s="34">
        <f t="shared" si="73"/>
        <v>222007.49832774512</v>
      </c>
      <c r="E279" s="34">
        <f t="shared" si="57"/>
        <v>26640.899799329414</v>
      </c>
      <c r="F279" s="34">
        <f t="shared" si="58"/>
        <v>25391.399799329414</v>
      </c>
      <c r="G279" s="34">
        <f t="shared" si="59"/>
        <v>1249.5</v>
      </c>
      <c r="H279" s="34">
        <f t="shared" si="60"/>
        <v>52032.299598658828</v>
      </c>
      <c r="I279" s="35">
        <f t="shared" si="74"/>
        <v>10101200.523190601</v>
      </c>
      <c r="J279" s="34">
        <f t="shared" si="68"/>
        <v>68250.600851895288</v>
      </c>
      <c r="K279" s="36">
        <f t="shared" si="63"/>
        <v>318622.5</v>
      </c>
      <c r="L279" s="37">
        <f t="shared" si="62"/>
        <v>10419823.023190601</v>
      </c>
    </row>
    <row r="280" spans="2:12" x14ac:dyDescent="0.25">
      <c r="B280" s="22">
        <v>22</v>
      </c>
      <c r="C280" s="22">
        <v>256</v>
      </c>
      <c r="D280" s="34">
        <f t="shared" si="73"/>
        <v>222007.49832774512</v>
      </c>
      <c r="E280" s="34">
        <f t="shared" si="57"/>
        <v>26640.899799329414</v>
      </c>
      <c r="F280" s="34">
        <f t="shared" si="58"/>
        <v>25391.399799329414</v>
      </c>
      <c r="G280" s="34">
        <f t="shared" si="59"/>
        <v>1249.5</v>
      </c>
      <c r="H280" s="34">
        <f t="shared" si="60"/>
        <v>52032.299598658828</v>
      </c>
      <c r="I280" s="35">
        <f t="shared" si="74"/>
        <v>10153232.822789259</v>
      </c>
      <c r="J280" s="34">
        <f t="shared" si="68"/>
        <v>68603.986886669503</v>
      </c>
      <c r="K280" s="36">
        <f t="shared" si="63"/>
        <v>319872</v>
      </c>
      <c r="L280" s="37">
        <f t="shared" si="62"/>
        <v>10473104.822789259</v>
      </c>
    </row>
    <row r="281" spans="2:12" x14ac:dyDescent="0.25">
      <c r="B281" s="22">
        <v>22</v>
      </c>
      <c r="C281" s="22">
        <v>257</v>
      </c>
      <c r="D281" s="34">
        <f t="shared" si="73"/>
        <v>222007.49832774512</v>
      </c>
      <c r="E281" s="34">
        <f t="shared" ref="E281:E344" si="75">IF(B281&lt;=($F$7-$F$6),D281*$F$11,0)</f>
        <v>26640.899799329414</v>
      </c>
      <c r="F281" s="34">
        <f t="shared" ref="F281:F344" si="76">IF(B281&lt;=($F$7-$F$6),IF(D281&lt;=15000,D281*$F$13,D281*$F$13)+IF(D281&gt;15000,(D281*$F$14)-1249.5,0),0)</f>
        <v>25391.399799329414</v>
      </c>
      <c r="G281" s="34">
        <f t="shared" ref="G281:G344" si="77">IF(B281&lt;=($F$7-$F$6),IF(D281&lt;=15000,D281*$F$14,1249.5),0)</f>
        <v>1249.5</v>
      </c>
      <c r="H281" s="34">
        <f t="shared" ref="H281:H344" si="78">E281+F281</f>
        <v>52032.299598658828</v>
      </c>
      <c r="I281" s="35">
        <f t="shared" si="74"/>
        <v>10205265.122387918</v>
      </c>
      <c r="J281" s="34">
        <f t="shared" si="68"/>
        <v>68957.372921443719</v>
      </c>
      <c r="K281" s="36">
        <f t="shared" si="63"/>
        <v>321121.5</v>
      </c>
      <c r="L281" s="37">
        <f t="shared" si="62"/>
        <v>10526386.622387918</v>
      </c>
    </row>
    <row r="282" spans="2:12" x14ac:dyDescent="0.25">
      <c r="B282" s="22">
        <v>22</v>
      </c>
      <c r="C282" s="22">
        <v>258</v>
      </c>
      <c r="D282" s="34">
        <f t="shared" si="73"/>
        <v>222007.49832774512</v>
      </c>
      <c r="E282" s="34">
        <f t="shared" si="75"/>
        <v>26640.899799329414</v>
      </c>
      <c r="F282" s="34">
        <f t="shared" si="76"/>
        <v>25391.399799329414</v>
      </c>
      <c r="G282" s="34">
        <f t="shared" si="77"/>
        <v>1249.5</v>
      </c>
      <c r="H282" s="34">
        <f t="shared" si="78"/>
        <v>52032.299598658828</v>
      </c>
      <c r="I282" s="35">
        <f t="shared" si="74"/>
        <v>10257297.421986576</v>
      </c>
      <c r="J282" s="34">
        <f t="shared" si="68"/>
        <v>69310.758956217949</v>
      </c>
      <c r="K282" s="36">
        <f t="shared" si="63"/>
        <v>322371</v>
      </c>
      <c r="L282" s="37">
        <f t="shared" ref="L282:L345" si="79">I282+K282</f>
        <v>10579668.421986576</v>
      </c>
    </row>
    <row r="283" spans="2:12" x14ac:dyDescent="0.25">
      <c r="B283" s="22">
        <v>22</v>
      </c>
      <c r="C283" s="22">
        <v>259</v>
      </c>
      <c r="D283" s="34">
        <f t="shared" si="73"/>
        <v>222007.49832774512</v>
      </c>
      <c r="E283" s="34">
        <f t="shared" si="75"/>
        <v>26640.899799329414</v>
      </c>
      <c r="F283" s="34">
        <f t="shared" si="76"/>
        <v>25391.399799329414</v>
      </c>
      <c r="G283" s="34">
        <f t="shared" si="77"/>
        <v>1249.5</v>
      </c>
      <c r="H283" s="34">
        <f t="shared" si="78"/>
        <v>52032.299598658828</v>
      </c>
      <c r="I283" s="35">
        <f t="shared" si="74"/>
        <v>10309329.721585235</v>
      </c>
      <c r="J283" s="34">
        <f t="shared" si="68"/>
        <v>69664.144990992165</v>
      </c>
      <c r="K283" s="36">
        <f t="shared" ref="K283:K346" si="80">IF(B283&lt;=($F$7-$F$6),K282+G283,0)</f>
        <v>323620.5</v>
      </c>
      <c r="L283" s="37">
        <f t="shared" si="79"/>
        <v>10632950.221585235</v>
      </c>
    </row>
    <row r="284" spans="2:12" x14ac:dyDescent="0.25">
      <c r="B284" s="22">
        <v>22</v>
      </c>
      <c r="C284" s="22">
        <v>260</v>
      </c>
      <c r="D284" s="34">
        <f t="shared" si="73"/>
        <v>222007.49832774512</v>
      </c>
      <c r="E284" s="34">
        <f t="shared" si="75"/>
        <v>26640.899799329414</v>
      </c>
      <c r="F284" s="34">
        <f t="shared" si="76"/>
        <v>25391.399799329414</v>
      </c>
      <c r="G284" s="34">
        <f t="shared" si="77"/>
        <v>1249.5</v>
      </c>
      <c r="H284" s="34">
        <f t="shared" si="78"/>
        <v>52032.299598658828</v>
      </c>
      <c r="I284" s="35">
        <f t="shared" si="74"/>
        <v>10361362.021183893</v>
      </c>
      <c r="J284" s="34">
        <f t="shared" si="68"/>
        <v>70017.531025766395</v>
      </c>
      <c r="K284" s="36">
        <f t="shared" si="80"/>
        <v>324870</v>
      </c>
      <c r="L284" s="37">
        <f t="shared" si="79"/>
        <v>10686232.021183893</v>
      </c>
    </row>
    <row r="285" spans="2:12" x14ac:dyDescent="0.25">
      <c r="B285" s="22">
        <v>22</v>
      </c>
      <c r="C285" s="22">
        <v>261</v>
      </c>
      <c r="D285" s="34">
        <f t="shared" si="73"/>
        <v>222007.49832774512</v>
      </c>
      <c r="E285" s="34">
        <f t="shared" si="75"/>
        <v>26640.899799329414</v>
      </c>
      <c r="F285" s="34">
        <f t="shared" si="76"/>
        <v>25391.399799329414</v>
      </c>
      <c r="G285" s="34">
        <f t="shared" si="77"/>
        <v>1249.5</v>
      </c>
      <c r="H285" s="34">
        <f t="shared" si="78"/>
        <v>52032.299598658828</v>
      </c>
      <c r="I285" s="35">
        <f t="shared" si="74"/>
        <v>10413394.320782552</v>
      </c>
      <c r="J285" s="34">
        <f t="shared" si="68"/>
        <v>70370.917060540611</v>
      </c>
      <c r="K285" s="36">
        <f t="shared" si="80"/>
        <v>326119.5</v>
      </c>
      <c r="L285" s="37">
        <f t="shared" si="79"/>
        <v>10739513.820782552</v>
      </c>
    </row>
    <row r="286" spans="2:12" x14ac:dyDescent="0.25">
      <c r="B286" s="22">
        <v>22</v>
      </c>
      <c r="C286" s="22">
        <v>262</v>
      </c>
      <c r="D286" s="34">
        <f t="shared" si="73"/>
        <v>222007.49832774512</v>
      </c>
      <c r="E286" s="34">
        <f t="shared" si="75"/>
        <v>26640.899799329414</v>
      </c>
      <c r="F286" s="34">
        <f t="shared" si="76"/>
        <v>25391.399799329414</v>
      </c>
      <c r="G286" s="34">
        <f t="shared" si="77"/>
        <v>1249.5</v>
      </c>
      <c r="H286" s="34">
        <f t="shared" si="78"/>
        <v>52032.299598658828</v>
      </c>
      <c r="I286" s="35">
        <f t="shared" si="74"/>
        <v>10465426.62038121</v>
      </c>
      <c r="J286" s="34">
        <f t="shared" si="68"/>
        <v>70724.303095314841</v>
      </c>
      <c r="K286" s="36">
        <f t="shared" si="80"/>
        <v>327369</v>
      </c>
      <c r="L286" s="37">
        <f t="shared" si="79"/>
        <v>10792795.62038121</v>
      </c>
    </row>
    <row r="287" spans="2:12" x14ac:dyDescent="0.25">
      <c r="B287" s="22">
        <v>22</v>
      </c>
      <c r="C287" s="22">
        <v>263</v>
      </c>
      <c r="D287" s="34">
        <f t="shared" si="73"/>
        <v>222007.49832774512</v>
      </c>
      <c r="E287" s="34">
        <f t="shared" si="75"/>
        <v>26640.899799329414</v>
      </c>
      <c r="F287" s="34">
        <f t="shared" si="76"/>
        <v>25391.399799329414</v>
      </c>
      <c r="G287" s="34">
        <f t="shared" si="77"/>
        <v>1249.5</v>
      </c>
      <c r="H287" s="34">
        <f t="shared" si="78"/>
        <v>52032.299598658828</v>
      </c>
      <c r="I287" s="35">
        <f t="shared" si="74"/>
        <v>10517458.919979868</v>
      </c>
      <c r="J287" s="34">
        <f t="shared" si="68"/>
        <v>71077.689130089057</v>
      </c>
      <c r="K287" s="36">
        <f t="shared" si="80"/>
        <v>328618.5</v>
      </c>
      <c r="L287" s="37">
        <f t="shared" si="79"/>
        <v>10846077.419979868</v>
      </c>
    </row>
    <row r="288" spans="2:12" s="17" customFormat="1" x14ac:dyDescent="0.25">
      <c r="B288" s="38">
        <v>22</v>
      </c>
      <c r="C288" s="38">
        <v>264</v>
      </c>
      <c r="D288" s="39">
        <f t="shared" si="73"/>
        <v>222007.49832774512</v>
      </c>
      <c r="E288" s="39">
        <f t="shared" si="75"/>
        <v>26640.899799329414</v>
      </c>
      <c r="F288" s="39">
        <f t="shared" si="76"/>
        <v>25391.399799329414</v>
      </c>
      <c r="G288" s="39">
        <f t="shared" si="77"/>
        <v>1249.5</v>
      </c>
      <c r="H288" s="39">
        <f t="shared" si="78"/>
        <v>52032.299598658828</v>
      </c>
      <c r="I288" s="40">
        <f>IF(B288&lt;=($F$7-$F$6),H288+I287+SUM(J277:J288),0)</f>
        <v>11403340.643261788</v>
      </c>
      <c r="J288" s="39">
        <f t="shared" si="68"/>
        <v>71431.075164863272</v>
      </c>
      <c r="K288" s="41">
        <f t="shared" si="80"/>
        <v>329868</v>
      </c>
      <c r="L288" s="42">
        <f t="shared" si="79"/>
        <v>11733208.643261788</v>
      </c>
    </row>
    <row r="289" spans="2:12" x14ac:dyDescent="0.25">
      <c r="B289" s="22">
        <v>23</v>
      </c>
      <c r="C289" s="22">
        <v>265</v>
      </c>
      <c r="D289" s="34">
        <f t="shared" ref="D289:D300" si="81">IF(B289&lt;=($F$7-$F$6), IF($F$18="Yes",15000,$F$8*(1+$F$9)^22),0)</f>
        <v>244208.24816051967</v>
      </c>
      <c r="E289" s="34">
        <f t="shared" si="75"/>
        <v>29304.98977926236</v>
      </c>
      <c r="F289" s="34">
        <f t="shared" si="76"/>
        <v>28055.48977926236</v>
      </c>
      <c r="G289" s="34">
        <f t="shared" si="77"/>
        <v>1249.5</v>
      </c>
      <c r="H289" s="34">
        <f t="shared" si="78"/>
        <v>57360.479558524719</v>
      </c>
      <c r="I289" s="35">
        <f t="shared" ref="I289:I299" si="82">IF(B289&lt;=($F$7-$F$6),H289+I288,0)</f>
        <v>11460701.122820314</v>
      </c>
      <c r="J289" s="34">
        <f t="shared" si="68"/>
        <v>77447.688535486319</v>
      </c>
      <c r="K289" s="36">
        <f t="shared" si="80"/>
        <v>331117.5</v>
      </c>
      <c r="L289" s="37">
        <f t="shared" si="79"/>
        <v>11791818.622820314</v>
      </c>
    </row>
    <row r="290" spans="2:12" x14ac:dyDescent="0.25">
      <c r="B290" s="22">
        <v>23</v>
      </c>
      <c r="C290" s="22">
        <v>266</v>
      </c>
      <c r="D290" s="34">
        <f t="shared" si="81"/>
        <v>244208.24816051967</v>
      </c>
      <c r="E290" s="34">
        <f t="shared" si="75"/>
        <v>29304.98977926236</v>
      </c>
      <c r="F290" s="34">
        <f t="shared" si="76"/>
        <v>28055.48977926236</v>
      </c>
      <c r="G290" s="34">
        <f t="shared" si="77"/>
        <v>1249.5</v>
      </c>
      <c r="H290" s="34">
        <f t="shared" si="78"/>
        <v>57360.479558524719</v>
      </c>
      <c r="I290" s="35">
        <f t="shared" si="82"/>
        <v>11518061.60237884</v>
      </c>
      <c r="J290" s="34">
        <f t="shared" si="68"/>
        <v>77837.261792487974</v>
      </c>
      <c r="K290" s="36">
        <f t="shared" si="80"/>
        <v>332367</v>
      </c>
      <c r="L290" s="37">
        <f t="shared" si="79"/>
        <v>11850428.60237884</v>
      </c>
    </row>
    <row r="291" spans="2:12" x14ac:dyDescent="0.25">
      <c r="B291" s="22">
        <v>23</v>
      </c>
      <c r="C291" s="22">
        <v>267</v>
      </c>
      <c r="D291" s="34">
        <f t="shared" si="81"/>
        <v>244208.24816051967</v>
      </c>
      <c r="E291" s="34">
        <f t="shared" si="75"/>
        <v>29304.98977926236</v>
      </c>
      <c r="F291" s="34">
        <f t="shared" si="76"/>
        <v>28055.48977926236</v>
      </c>
      <c r="G291" s="34">
        <f t="shared" si="77"/>
        <v>1249.5</v>
      </c>
      <c r="H291" s="34">
        <f t="shared" si="78"/>
        <v>57360.479558524719</v>
      </c>
      <c r="I291" s="35">
        <f t="shared" si="82"/>
        <v>11575422.081937365</v>
      </c>
      <c r="J291" s="34">
        <f t="shared" si="68"/>
        <v>78226.835049489629</v>
      </c>
      <c r="K291" s="36">
        <f t="shared" si="80"/>
        <v>333616.5</v>
      </c>
      <c r="L291" s="37">
        <f t="shared" si="79"/>
        <v>11909038.581937365</v>
      </c>
    </row>
    <row r="292" spans="2:12" x14ac:dyDescent="0.25">
      <c r="B292" s="22">
        <v>23</v>
      </c>
      <c r="C292" s="22">
        <v>268</v>
      </c>
      <c r="D292" s="34">
        <f t="shared" si="81"/>
        <v>244208.24816051967</v>
      </c>
      <c r="E292" s="34">
        <f t="shared" si="75"/>
        <v>29304.98977926236</v>
      </c>
      <c r="F292" s="34">
        <f t="shared" si="76"/>
        <v>28055.48977926236</v>
      </c>
      <c r="G292" s="34">
        <f t="shared" si="77"/>
        <v>1249.5</v>
      </c>
      <c r="H292" s="34">
        <f t="shared" si="78"/>
        <v>57360.479558524719</v>
      </c>
      <c r="I292" s="35">
        <f t="shared" si="82"/>
        <v>11632782.561495891</v>
      </c>
      <c r="J292" s="34">
        <f t="shared" si="68"/>
        <v>78616.408306491285</v>
      </c>
      <c r="K292" s="36">
        <f t="shared" si="80"/>
        <v>334866</v>
      </c>
      <c r="L292" s="37">
        <f t="shared" si="79"/>
        <v>11967648.561495891</v>
      </c>
    </row>
    <row r="293" spans="2:12" x14ac:dyDescent="0.25">
      <c r="B293" s="22">
        <v>23</v>
      </c>
      <c r="C293" s="22">
        <v>269</v>
      </c>
      <c r="D293" s="34">
        <f t="shared" si="81"/>
        <v>244208.24816051967</v>
      </c>
      <c r="E293" s="34">
        <f t="shared" si="75"/>
        <v>29304.98977926236</v>
      </c>
      <c r="F293" s="34">
        <f t="shared" si="76"/>
        <v>28055.48977926236</v>
      </c>
      <c r="G293" s="34">
        <f t="shared" si="77"/>
        <v>1249.5</v>
      </c>
      <c r="H293" s="34">
        <f t="shared" si="78"/>
        <v>57360.479558524719</v>
      </c>
      <c r="I293" s="35">
        <f t="shared" si="82"/>
        <v>11690143.041054416</v>
      </c>
      <c r="J293" s="34">
        <f t="shared" si="68"/>
        <v>79005.981563492925</v>
      </c>
      <c r="K293" s="36">
        <f t="shared" si="80"/>
        <v>336115.5</v>
      </c>
      <c r="L293" s="37">
        <f t="shared" si="79"/>
        <v>12026258.541054416</v>
      </c>
    </row>
    <row r="294" spans="2:12" x14ac:dyDescent="0.25">
      <c r="B294" s="22">
        <v>23</v>
      </c>
      <c r="C294" s="22">
        <v>270</v>
      </c>
      <c r="D294" s="34">
        <f t="shared" si="81"/>
        <v>244208.24816051967</v>
      </c>
      <c r="E294" s="34">
        <f t="shared" si="75"/>
        <v>29304.98977926236</v>
      </c>
      <c r="F294" s="34">
        <f t="shared" si="76"/>
        <v>28055.48977926236</v>
      </c>
      <c r="G294" s="34">
        <f t="shared" si="77"/>
        <v>1249.5</v>
      </c>
      <c r="H294" s="34">
        <f t="shared" si="78"/>
        <v>57360.479558524719</v>
      </c>
      <c r="I294" s="35">
        <f t="shared" si="82"/>
        <v>11747503.520612942</v>
      </c>
      <c r="J294" s="34">
        <f t="shared" si="68"/>
        <v>79395.554820494581</v>
      </c>
      <c r="K294" s="36">
        <f t="shared" si="80"/>
        <v>337365</v>
      </c>
      <c r="L294" s="37">
        <f t="shared" si="79"/>
        <v>12084868.520612942</v>
      </c>
    </row>
    <row r="295" spans="2:12" x14ac:dyDescent="0.25">
      <c r="B295" s="22">
        <v>23</v>
      </c>
      <c r="C295" s="22">
        <v>271</v>
      </c>
      <c r="D295" s="34">
        <f t="shared" si="81"/>
        <v>244208.24816051967</v>
      </c>
      <c r="E295" s="34">
        <f t="shared" si="75"/>
        <v>29304.98977926236</v>
      </c>
      <c r="F295" s="34">
        <f t="shared" si="76"/>
        <v>28055.48977926236</v>
      </c>
      <c r="G295" s="34">
        <f t="shared" si="77"/>
        <v>1249.5</v>
      </c>
      <c r="H295" s="34">
        <f t="shared" si="78"/>
        <v>57360.479558524719</v>
      </c>
      <c r="I295" s="35">
        <f t="shared" si="82"/>
        <v>11804864.000171468</v>
      </c>
      <c r="J295" s="34">
        <f t="shared" si="68"/>
        <v>79785.128077496236</v>
      </c>
      <c r="K295" s="36">
        <f t="shared" si="80"/>
        <v>338614.5</v>
      </c>
      <c r="L295" s="37">
        <f t="shared" si="79"/>
        <v>12143478.500171468</v>
      </c>
    </row>
    <row r="296" spans="2:12" x14ac:dyDescent="0.25">
      <c r="B296" s="22">
        <v>23</v>
      </c>
      <c r="C296" s="22">
        <v>272</v>
      </c>
      <c r="D296" s="34">
        <f t="shared" si="81"/>
        <v>244208.24816051967</v>
      </c>
      <c r="E296" s="34">
        <f t="shared" si="75"/>
        <v>29304.98977926236</v>
      </c>
      <c r="F296" s="34">
        <f t="shared" si="76"/>
        <v>28055.48977926236</v>
      </c>
      <c r="G296" s="34">
        <f t="shared" si="77"/>
        <v>1249.5</v>
      </c>
      <c r="H296" s="34">
        <f t="shared" si="78"/>
        <v>57360.479558524719</v>
      </c>
      <c r="I296" s="35">
        <f t="shared" si="82"/>
        <v>11862224.479729993</v>
      </c>
      <c r="J296" s="34">
        <f t="shared" si="68"/>
        <v>80174.701334497891</v>
      </c>
      <c r="K296" s="36">
        <f t="shared" si="80"/>
        <v>339864</v>
      </c>
      <c r="L296" s="37">
        <f t="shared" si="79"/>
        <v>12202088.479729993</v>
      </c>
    </row>
    <row r="297" spans="2:12" x14ac:dyDescent="0.25">
      <c r="B297" s="22">
        <v>23</v>
      </c>
      <c r="C297" s="22">
        <v>273</v>
      </c>
      <c r="D297" s="34">
        <f t="shared" si="81"/>
        <v>244208.24816051967</v>
      </c>
      <c r="E297" s="34">
        <f t="shared" si="75"/>
        <v>29304.98977926236</v>
      </c>
      <c r="F297" s="34">
        <f t="shared" si="76"/>
        <v>28055.48977926236</v>
      </c>
      <c r="G297" s="34">
        <f t="shared" si="77"/>
        <v>1249.5</v>
      </c>
      <c r="H297" s="34">
        <f t="shared" si="78"/>
        <v>57360.479558524719</v>
      </c>
      <c r="I297" s="35">
        <f t="shared" si="82"/>
        <v>11919584.959288519</v>
      </c>
      <c r="J297" s="34">
        <f t="shared" si="68"/>
        <v>80564.274591499547</v>
      </c>
      <c r="K297" s="36">
        <f t="shared" si="80"/>
        <v>341113.5</v>
      </c>
      <c r="L297" s="37">
        <f t="shared" si="79"/>
        <v>12260698.459288519</v>
      </c>
    </row>
    <row r="298" spans="2:12" x14ac:dyDescent="0.25">
      <c r="B298" s="22">
        <v>23</v>
      </c>
      <c r="C298" s="22">
        <v>274</v>
      </c>
      <c r="D298" s="34">
        <f t="shared" si="81"/>
        <v>244208.24816051967</v>
      </c>
      <c r="E298" s="34">
        <f t="shared" si="75"/>
        <v>29304.98977926236</v>
      </c>
      <c r="F298" s="34">
        <f t="shared" si="76"/>
        <v>28055.48977926236</v>
      </c>
      <c r="G298" s="34">
        <f t="shared" si="77"/>
        <v>1249.5</v>
      </c>
      <c r="H298" s="34">
        <f t="shared" si="78"/>
        <v>57360.479558524719</v>
      </c>
      <c r="I298" s="35">
        <f t="shared" si="82"/>
        <v>11976945.438847044</v>
      </c>
      <c r="J298" s="34">
        <f t="shared" si="68"/>
        <v>80953.847848501202</v>
      </c>
      <c r="K298" s="36">
        <f t="shared" si="80"/>
        <v>342363</v>
      </c>
      <c r="L298" s="37">
        <f t="shared" si="79"/>
        <v>12319308.438847044</v>
      </c>
    </row>
    <row r="299" spans="2:12" x14ac:dyDescent="0.25">
      <c r="B299" s="22">
        <v>23</v>
      </c>
      <c r="C299" s="22">
        <v>275</v>
      </c>
      <c r="D299" s="34">
        <f t="shared" si="81"/>
        <v>244208.24816051967</v>
      </c>
      <c r="E299" s="34">
        <f t="shared" si="75"/>
        <v>29304.98977926236</v>
      </c>
      <c r="F299" s="34">
        <f t="shared" si="76"/>
        <v>28055.48977926236</v>
      </c>
      <c r="G299" s="34">
        <f t="shared" si="77"/>
        <v>1249.5</v>
      </c>
      <c r="H299" s="34">
        <f t="shared" si="78"/>
        <v>57360.479558524719</v>
      </c>
      <c r="I299" s="35">
        <f t="shared" si="82"/>
        <v>12034305.91840557</v>
      </c>
      <c r="J299" s="34">
        <f t="shared" si="68"/>
        <v>81343.421105502857</v>
      </c>
      <c r="K299" s="36">
        <f t="shared" si="80"/>
        <v>343612.5</v>
      </c>
      <c r="L299" s="37">
        <f t="shared" si="79"/>
        <v>12377918.41840557</v>
      </c>
    </row>
    <row r="300" spans="2:12" s="17" customFormat="1" x14ac:dyDescent="0.25">
      <c r="B300" s="38">
        <v>23</v>
      </c>
      <c r="C300" s="38">
        <v>276</v>
      </c>
      <c r="D300" s="39">
        <f t="shared" si="81"/>
        <v>244208.24816051967</v>
      </c>
      <c r="E300" s="39">
        <f t="shared" si="75"/>
        <v>29304.98977926236</v>
      </c>
      <c r="F300" s="39">
        <f t="shared" si="76"/>
        <v>28055.48977926236</v>
      </c>
      <c r="G300" s="39">
        <f t="shared" si="77"/>
        <v>1249.5</v>
      </c>
      <c r="H300" s="39">
        <f t="shared" si="78"/>
        <v>57360.479558524719</v>
      </c>
      <c r="I300" s="40">
        <f>IF(B300&lt;=($F$7-$F$6),H300+I299+SUM(J289:J300),0)</f>
        <v>13046750.495352041</v>
      </c>
      <c r="J300" s="39">
        <f t="shared" si="68"/>
        <v>81732.994362504498</v>
      </c>
      <c r="K300" s="41">
        <f t="shared" si="80"/>
        <v>344862</v>
      </c>
      <c r="L300" s="42">
        <f t="shared" si="79"/>
        <v>13391612.495352041</v>
      </c>
    </row>
    <row r="301" spans="2:12" x14ac:dyDescent="0.25">
      <c r="B301" s="22">
        <v>24</v>
      </c>
      <c r="C301" s="22">
        <v>277</v>
      </c>
      <c r="D301" s="34">
        <f t="shared" ref="D301:D312" si="83">IF(B301&lt;=($F$7-$F$6), IF($F$18="Yes",15000,$F$8*(1+$F$9)^23),0)</f>
        <v>268629.07297657168</v>
      </c>
      <c r="E301" s="34">
        <f t="shared" si="75"/>
        <v>32235.488757188599</v>
      </c>
      <c r="F301" s="34">
        <f t="shared" si="76"/>
        <v>30985.988757188603</v>
      </c>
      <c r="G301" s="34">
        <f t="shared" si="77"/>
        <v>1249.5</v>
      </c>
      <c r="H301" s="34">
        <f t="shared" si="78"/>
        <v>63221.477514377199</v>
      </c>
      <c r="I301" s="35">
        <f t="shared" ref="I301:I311" si="84">IF(B301&lt;=($F$7-$F$6),H301+I300,0)</f>
        <v>13109971.972866418</v>
      </c>
      <c r="J301" s="34">
        <f t="shared" si="68"/>
        <v>88609.180447599283</v>
      </c>
      <c r="K301" s="36">
        <f t="shared" si="80"/>
        <v>346111.5</v>
      </c>
      <c r="L301" s="37">
        <f t="shared" si="79"/>
        <v>13456083.472866418</v>
      </c>
    </row>
    <row r="302" spans="2:12" x14ac:dyDescent="0.25">
      <c r="B302" s="22">
        <v>24</v>
      </c>
      <c r="C302" s="22">
        <v>278</v>
      </c>
      <c r="D302" s="34">
        <f t="shared" si="83"/>
        <v>268629.07297657168</v>
      </c>
      <c r="E302" s="34">
        <f t="shared" si="75"/>
        <v>32235.488757188599</v>
      </c>
      <c r="F302" s="34">
        <f t="shared" si="76"/>
        <v>30985.988757188603</v>
      </c>
      <c r="G302" s="34">
        <f t="shared" si="77"/>
        <v>1249.5</v>
      </c>
      <c r="H302" s="34">
        <f t="shared" si="78"/>
        <v>63221.477514377199</v>
      </c>
      <c r="I302" s="35">
        <f t="shared" si="84"/>
        <v>13173193.450380795</v>
      </c>
      <c r="J302" s="34">
        <f t="shared" si="68"/>
        <v>89038.559649051094</v>
      </c>
      <c r="K302" s="36">
        <f t="shared" si="80"/>
        <v>347361</v>
      </c>
      <c r="L302" s="37">
        <f t="shared" si="79"/>
        <v>13520554.450380795</v>
      </c>
    </row>
    <row r="303" spans="2:12" x14ac:dyDescent="0.25">
      <c r="B303" s="22">
        <v>24</v>
      </c>
      <c r="C303" s="22">
        <v>279</v>
      </c>
      <c r="D303" s="34">
        <f t="shared" si="83"/>
        <v>268629.07297657168</v>
      </c>
      <c r="E303" s="34">
        <f t="shared" si="75"/>
        <v>32235.488757188599</v>
      </c>
      <c r="F303" s="34">
        <f t="shared" si="76"/>
        <v>30985.988757188603</v>
      </c>
      <c r="G303" s="34">
        <f t="shared" si="77"/>
        <v>1249.5</v>
      </c>
      <c r="H303" s="34">
        <f t="shared" si="78"/>
        <v>63221.477514377199</v>
      </c>
      <c r="I303" s="35">
        <f t="shared" si="84"/>
        <v>13236414.927895172</v>
      </c>
      <c r="J303" s="34">
        <f t="shared" si="68"/>
        <v>89467.938850502906</v>
      </c>
      <c r="K303" s="36">
        <f t="shared" si="80"/>
        <v>348610.5</v>
      </c>
      <c r="L303" s="37">
        <f t="shared" si="79"/>
        <v>13585025.427895172</v>
      </c>
    </row>
    <row r="304" spans="2:12" x14ac:dyDescent="0.25">
      <c r="B304" s="22">
        <v>24</v>
      </c>
      <c r="C304" s="22">
        <v>280</v>
      </c>
      <c r="D304" s="34">
        <f t="shared" si="83"/>
        <v>268629.07297657168</v>
      </c>
      <c r="E304" s="34">
        <f t="shared" si="75"/>
        <v>32235.488757188599</v>
      </c>
      <c r="F304" s="34">
        <f t="shared" si="76"/>
        <v>30985.988757188603</v>
      </c>
      <c r="G304" s="34">
        <f t="shared" si="77"/>
        <v>1249.5</v>
      </c>
      <c r="H304" s="34">
        <f t="shared" si="78"/>
        <v>63221.477514377199</v>
      </c>
      <c r="I304" s="35">
        <f t="shared" si="84"/>
        <v>13299636.405409548</v>
      </c>
      <c r="J304" s="34">
        <f t="shared" si="68"/>
        <v>89897.318051954717</v>
      </c>
      <c r="K304" s="36">
        <f t="shared" si="80"/>
        <v>349860</v>
      </c>
      <c r="L304" s="37">
        <f t="shared" si="79"/>
        <v>13649496.405409548</v>
      </c>
    </row>
    <row r="305" spans="2:12" x14ac:dyDescent="0.25">
      <c r="B305" s="22">
        <v>24</v>
      </c>
      <c r="C305" s="22">
        <v>281</v>
      </c>
      <c r="D305" s="34">
        <f t="shared" si="83"/>
        <v>268629.07297657168</v>
      </c>
      <c r="E305" s="34">
        <f t="shared" si="75"/>
        <v>32235.488757188599</v>
      </c>
      <c r="F305" s="34">
        <f t="shared" si="76"/>
        <v>30985.988757188603</v>
      </c>
      <c r="G305" s="34">
        <f t="shared" si="77"/>
        <v>1249.5</v>
      </c>
      <c r="H305" s="34">
        <f t="shared" si="78"/>
        <v>63221.477514377199</v>
      </c>
      <c r="I305" s="35">
        <f t="shared" si="84"/>
        <v>13362857.882923925</v>
      </c>
      <c r="J305" s="34">
        <f t="shared" si="68"/>
        <v>90326.697253406528</v>
      </c>
      <c r="K305" s="36">
        <f t="shared" si="80"/>
        <v>351109.5</v>
      </c>
      <c r="L305" s="37">
        <f t="shared" si="79"/>
        <v>13713967.382923925</v>
      </c>
    </row>
    <row r="306" spans="2:12" x14ac:dyDescent="0.25">
      <c r="B306" s="22">
        <v>24</v>
      </c>
      <c r="C306" s="22">
        <v>282</v>
      </c>
      <c r="D306" s="34">
        <f t="shared" si="83"/>
        <v>268629.07297657168</v>
      </c>
      <c r="E306" s="34">
        <f t="shared" si="75"/>
        <v>32235.488757188599</v>
      </c>
      <c r="F306" s="34">
        <f t="shared" si="76"/>
        <v>30985.988757188603</v>
      </c>
      <c r="G306" s="34">
        <f t="shared" si="77"/>
        <v>1249.5</v>
      </c>
      <c r="H306" s="34">
        <f t="shared" si="78"/>
        <v>63221.477514377199</v>
      </c>
      <c r="I306" s="35">
        <f t="shared" si="84"/>
        <v>13426079.360438302</v>
      </c>
      <c r="J306" s="34">
        <f t="shared" si="68"/>
        <v>90756.076454858339</v>
      </c>
      <c r="K306" s="36">
        <f t="shared" si="80"/>
        <v>352359</v>
      </c>
      <c r="L306" s="37">
        <f t="shared" si="79"/>
        <v>13778438.360438302</v>
      </c>
    </row>
    <row r="307" spans="2:12" x14ac:dyDescent="0.25">
      <c r="B307" s="22">
        <v>24</v>
      </c>
      <c r="C307" s="22">
        <v>283</v>
      </c>
      <c r="D307" s="34">
        <f t="shared" si="83"/>
        <v>268629.07297657168</v>
      </c>
      <c r="E307" s="34">
        <f t="shared" si="75"/>
        <v>32235.488757188599</v>
      </c>
      <c r="F307" s="34">
        <f t="shared" si="76"/>
        <v>30985.988757188603</v>
      </c>
      <c r="G307" s="34">
        <f t="shared" si="77"/>
        <v>1249.5</v>
      </c>
      <c r="H307" s="34">
        <f t="shared" si="78"/>
        <v>63221.477514377199</v>
      </c>
      <c r="I307" s="35">
        <f t="shared" si="84"/>
        <v>13489300.837952679</v>
      </c>
      <c r="J307" s="34">
        <f t="shared" si="68"/>
        <v>91185.455656310136</v>
      </c>
      <c r="K307" s="36">
        <f t="shared" si="80"/>
        <v>353608.5</v>
      </c>
      <c r="L307" s="37">
        <f t="shared" si="79"/>
        <v>13842909.337952679</v>
      </c>
    </row>
    <row r="308" spans="2:12" x14ac:dyDescent="0.25">
      <c r="B308" s="22">
        <v>24</v>
      </c>
      <c r="C308" s="22">
        <v>284</v>
      </c>
      <c r="D308" s="34">
        <f t="shared" si="83"/>
        <v>268629.07297657168</v>
      </c>
      <c r="E308" s="34">
        <f t="shared" si="75"/>
        <v>32235.488757188599</v>
      </c>
      <c r="F308" s="34">
        <f t="shared" si="76"/>
        <v>30985.988757188603</v>
      </c>
      <c r="G308" s="34">
        <f t="shared" si="77"/>
        <v>1249.5</v>
      </c>
      <c r="H308" s="34">
        <f t="shared" si="78"/>
        <v>63221.477514377199</v>
      </c>
      <c r="I308" s="35">
        <f t="shared" si="84"/>
        <v>13552522.315467056</v>
      </c>
      <c r="J308" s="34">
        <f t="shared" si="68"/>
        <v>91614.834857761947</v>
      </c>
      <c r="K308" s="36">
        <f t="shared" si="80"/>
        <v>354858</v>
      </c>
      <c r="L308" s="37">
        <f t="shared" si="79"/>
        <v>13907380.315467056</v>
      </c>
    </row>
    <row r="309" spans="2:12" x14ac:dyDescent="0.25">
      <c r="B309" s="22">
        <v>24</v>
      </c>
      <c r="C309" s="22">
        <v>285</v>
      </c>
      <c r="D309" s="34">
        <f t="shared" si="83"/>
        <v>268629.07297657168</v>
      </c>
      <c r="E309" s="34">
        <f t="shared" si="75"/>
        <v>32235.488757188599</v>
      </c>
      <c r="F309" s="34">
        <f t="shared" si="76"/>
        <v>30985.988757188603</v>
      </c>
      <c r="G309" s="34">
        <f t="shared" si="77"/>
        <v>1249.5</v>
      </c>
      <c r="H309" s="34">
        <f t="shared" si="78"/>
        <v>63221.477514377199</v>
      </c>
      <c r="I309" s="35">
        <f t="shared" si="84"/>
        <v>13615743.792981433</v>
      </c>
      <c r="J309" s="34">
        <f t="shared" si="68"/>
        <v>92044.214059213758</v>
      </c>
      <c r="K309" s="36">
        <f t="shared" si="80"/>
        <v>356107.5</v>
      </c>
      <c r="L309" s="37">
        <f t="shared" si="79"/>
        <v>13971851.292981433</v>
      </c>
    </row>
    <row r="310" spans="2:12" x14ac:dyDescent="0.25">
      <c r="B310" s="22">
        <v>24</v>
      </c>
      <c r="C310" s="22">
        <v>286</v>
      </c>
      <c r="D310" s="34">
        <f t="shared" si="83"/>
        <v>268629.07297657168</v>
      </c>
      <c r="E310" s="34">
        <f t="shared" si="75"/>
        <v>32235.488757188599</v>
      </c>
      <c r="F310" s="34">
        <f t="shared" si="76"/>
        <v>30985.988757188603</v>
      </c>
      <c r="G310" s="34">
        <f t="shared" si="77"/>
        <v>1249.5</v>
      </c>
      <c r="H310" s="34">
        <f t="shared" si="78"/>
        <v>63221.477514377199</v>
      </c>
      <c r="I310" s="35">
        <f t="shared" si="84"/>
        <v>13678965.27049581</v>
      </c>
      <c r="J310" s="34">
        <f t="shared" ref="J310:J373" si="85">IF(B309&lt;=($F$7-$F$6), I309*($F$15/12),0)</f>
        <v>92473.59326066557</v>
      </c>
      <c r="K310" s="36">
        <f t="shared" si="80"/>
        <v>357357</v>
      </c>
      <c r="L310" s="37">
        <f t="shared" si="79"/>
        <v>14036322.27049581</v>
      </c>
    </row>
    <row r="311" spans="2:12" x14ac:dyDescent="0.25">
      <c r="B311" s="22">
        <v>24</v>
      </c>
      <c r="C311" s="22">
        <v>287</v>
      </c>
      <c r="D311" s="34">
        <f t="shared" si="83"/>
        <v>268629.07297657168</v>
      </c>
      <c r="E311" s="34">
        <f t="shared" si="75"/>
        <v>32235.488757188599</v>
      </c>
      <c r="F311" s="34">
        <f t="shared" si="76"/>
        <v>30985.988757188603</v>
      </c>
      <c r="G311" s="34">
        <f t="shared" si="77"/>
        <v>1249.5</v>
      </c>
      <c r="H311" s="34">
        <f t="shared" si="78"/>
        <v>63221.477514377199</v>
      </c>
      <c r="I311" s="35">
        <f t="shared" si="84"/>
        <v>13742186.748010186</v>
      </c>
      <c r="J311" s="34">
        <f t="shared" si="85"/>
        <v>92902.972462117381</v>
      </c>
      <c r="K311" s="36">
        <f t="shared" si="80"/>
        <v>358606.5</v>
      </c>
      <c r="L311" s="37">
        <f t="shared" si="79"/>
        <v>14100793.248010186</v>
      </c>
    </row>
    <row r="312" spans="2:12" s="17" customFormat="1" x14ac:dyDescent="0.25">
      <c r="B312" s="38">
        <v>24</v>
      </c>
      <c r="C312" s="38">
        <v>288</v>
      </c>
      <c r="D312" s="39">
        <f t="shared" si="83"/>
        <v>268629.07297657168</v>
      </c>
      <c r="E312" s="39">
        <f t="shared" si="75"/>
        <v>32235.488757188599</v>
      </c>
      <c r="F312" s="39">
        <f t="shared" si="76"/>
        <v>30985.988757188603</v>
      </c>
      <c r="G312" s="39">
        <f t="shared" si="77"/>
        <v>1249.5</v>
      </c>
      <c r="H312" s="39">
        <f t="shared" si="78"/>
        <v>63221.477514377199</v>
      </c>
      <c r="I312" s="40">
        <f>IF(B312&lt;=($F$7-$F$6),H312+I311+SUM(J301:J312),0)</f>
        <v>14897057.418191575</v>
      </c>
      <c r="J312" s="39">
        <f t="shared" si="85"/>
        <v>93332.351663569192</v>
      </c>
      <c r="K312" s="41">
        <f t="shared" si="80"/>
        <v>359856</v>
      </c>
      <c r="L312" s="42">
        <f t="shared" si="79"/>
        <v>15256913.418191575</v>
      </c>
    </row>
    <row r="313" spans="2:12" x14ac:dyDescent="0.25">
      <c r="B313" s="22">
        <v>25</v>
      </c>
      <c r="C313" s="22">
        <v>289</v>
      </c>
      <c r="D313" s="34">
        <f t="shared" ref="D313:D324" si="86">IF(B313&lt;=($F$7-$F$6), IF($F$18="Yes",15000,$F$8*(1+$F$9)^24),0)</f>
        <v>295491.98027422879</v>
      </c>
      <c r="E313" s="34">
        <f t="shared" si="75"/>
        <v>35459.03763290745</v>
      </c>
      <c r="F313" s="34">
        <f t="shared" si="76"/>
        <v>34209.537632907457</v>
      </c>
      <c r="G313" s="34">
        <f t="shared" si="77"/>
        <v>1249.5</v>
      </c>
      <c r="H313" s="34">
        <f t="shared" si="78"/>
        <v>69668.575265814899</v>
      </c>
      <c r="I313" s="35">
        <f t="shared" ref="I313:I323" si="87">IF(B313&lt;=($F$7-$F$6),H313+I312,0)</f>
        <v>14966725.99345739</v>
      </c>
      <c r="J313" s="34">
        <f t="shared" si="85"/>
        <v>101175.84829855112</v>
      </c>
      <c r="K313" s="36">
        <f t="shared" si="80"/>
        <v>361105.5</v>
      </c>
      <c r="L313" s="37">
        <f t="shared" si="79"/>
        <v>15327831.49345739</v>
      </c>
    </row>
    <row r="314" spans="2:12" x14ac:dyDescent="0.25">
      <c r="B314" s="22">
        <v>25</v>
      </c>
      <c r="C314" s="22">
        <v>290</v>
      </c>
      <c r="D314" s="34">
        <f t="shared" si="86"/>
        <v>295491.98027422879</v>
      </c>
      <c r="E314" s="34">
        <f t="shared" si="75"/>
        <v>35459.03763290745</v>
      </c>
      <c r="F314" s="34">
        <f t="shared" si="76"/>
        <v>34209.537632907457</v>
      </c>
      <c r="G314" s="34">
        <f t="shared" si="77"/>
        <v>1249.5</v>
      </c>
      <c r="H314" s="34">
        <f t="shared" si="78"/>
        <v>69668.575265814899</v>
      </c>
      <c r="I314" s="35">
        <f t="shared" si="87"/>
        <v>15036394.568723205</v>
      </c>
      <c r="J314" s="34">
        <f t="shared" si="85"/>
        <v>101649.01403889811</v>
      </c>
      <c r="K314" s="36">
        <f t="shared" si="80"/>
        <v>362355</v>
      </c>
      <c r="L314" s="37">
        <f t="shared" si="79"/>
        <v>15398749.568723205</v>
      </c>
    </row>
    <row r="315" spans="2:12" x14ac:dyDescent="0.25">
      <c r="B315" s="22">
        <v>25</v>
      </c>
      <c r="C315" s="22">
        <v>291</v>
      </c>
      <c r="D315" s="34">
        <f t="shared" si="86"/>
        <v>295491.98027422879</v>
      </c>
      <c r="E315" s="34">
        <f t="shared" si="75"/>
        <v>35459.03763290745</v>
      </c>
      <c r="F315" s="34">
        <f t="shared" si="76"/>
        <v>34209.537632907457</v>
      </c>
      <c r="G315" s="34">
        <f t="shared" si="77"/>
        <v>1249.5</v>
      </c>
      <c r="H315" s="34">
        <f t="shared" si="78"/>
        <v>69668.575265814899</v>
      </c>
      <c r="I315" s="35">
        <f t="shared" si="87"/>
        <v>15106063.143989021</v>
      </c>
      <c r="J315" s="34">
        <f t="shared" si="85"/>
        <v>102122.17977924511</v>
      </c>
      <c r="K315" s="36">
        <f t="shared" si="80"/>
        <v>363604.5</v>
      </c>
      <c r="L315" s="37">
        <f t="shared" si="79"/>
        <v>15469667.643989021</v>
      </c>
    </row>
    <row r="316" spans="2:12" x14ac:dyDescent="0.25">
      <c r="B316" s="22">
        <v>25</v>
      </c>
      <c r="C316" s="22">
        <v>292</v>
      </c>
      <c r="D316" s="34">
        <f t="shared" si="86"/>
        <v>295491.98027422879</v>
      </c>
      <c r="E316" s="34">
        <f t="shared" si="75"/>
        <v>35459.03763290745</v>
      </c>
      <c r="F316" s="34">
        <f t="shared" si="76"/>
        <v>34209.537632907457</v>
      </c>
      <c r="G316" s="34">
        <f t="shared" si="77"/>
        <v>1249.5</v>
      </c>
      <c r="H316" s="34">
        <f t="shared" si="78"/>
        <v>69668.575265814899</v>
      </c>
      <c r="I316" s="35">
        <f t="shared" si="87"/>
        <v>15175731.719254836</v>
      </c>
      <c r="J316" s="34">
        <f t="shared" si="85"/>
        <v>102595.34551959211</v>
      </c>
      <c r="K316" s="36">
        <f t="shared" si="80"/>
        <v>364854</v>
      </c>
      <c r="L316" s="37">
        <f t="shared" si="79"/>
        <v>15540585.719254836</v>
      </c>
    </row>
    <row r="317" spans="2:12" x14ac:dyDescent="0.25">
      <c r="B317" s="22">
        <v>25</v>
      </c>
      <c r="C317" s="22">
        <v>293</v>
      </c>
      <c r="D317" s="34">
        <f t="shared" si="86"/>
        <v>295491.98027422879</v>
      </c>
      <c r="E317" s="34">
        <f t="shared" si="75"/>
        <v>35459.03763290745</v>
      </c>
      <c r="F317" s="34">
        <f t="shared" si="76"/>
        <v>34209.537632907457</v>
      </c>
      <c r="G317" s="34">
        <f t="shared" si="77"/>
        <v>1249.5</v>
      </c>
      <c r="H317" s="34">
        <f t="shared" si="78"/>
        <v>69668.575265814899</v>
      </c>
      <c r="I317" s="35">
        <f t="shared" si="87"/>
        <v>15245400.294520652</v>
      </c>
      <c r="J317" s="34">
        <f t="shared" si="85"/>
        <v>103068.5112599391</v>
      </c>
      <c r="K317" s="36">
        <f t="shared" si="80"/>
        <v>366103.5</v>
      </c>
      <c r="L317" s="37">
        <f t="shared" si="79"/>
        <v>15611503.794520652</v>
      </c>
    </row>
    <row r="318" spans="2:12" x14ac:dyDescent="0.25">
      <c r="B318" s="22">
        <v>25</v>
      </c>
      <c r="C318" s="22">
        <v>294</v>
      </c>
      <c r="D318" s="34">
        <f t="shared" si="86"/>
        <v>295491.98027422879</v>
      </c>
      <c r="E318" s="34">
        <f t="shared" si="75"/>
        <v>35459.03763290745</v>
      </c>
      <c r="F318" s="34">
        <f t="shared" si="76"/>
        <v>34209.537632907457</v>
      </c>
      <c r="G318" s="34">
        <f t="shared" si="77"/>
        <v>1249.5</v>
      </c>
      <c r="H318" s="34">
        <f t="shared" si="78"/>
        <v>69668.575265814899</v>
      </c>
      <c r="I318" s="35">
        <f t="shared" si="87"/>
        <v>15315068.869786467</v>
      </c>
      <c r="J318" s="34">
        <f t="shared" si="85"/>
        <v>103541.6770002861</v>
      </c>
      <c r="K318" s="36">
        <f t="shared" si="80"/>
        <v>367353</v>
      </c>
      <c r="L318" s="37">
        <f t="shared" si="79"/>
        <v>15682421.869786467</v>
      </c>
    </row>
    <row r="319" spans="2:12" x14ac:dyDescent="0.25">
      <c r="B319" s="22">
        <v>25</v>
      </c>
      <c r="C319" s="22">
        <v>295</v>
      </c>
      <c r="D319" s="34">
        <f t="shared" si="86"/>
        <v>295491.98027422879</v>
      </c>
      <c r="E319" s="34">
        <f t="shared" si="75"/>
        <v>35459.03763290745</v>
      </c>
      <c r="F319" s="34">
        <f t="shared" si="76"/>
        <v>34209.537632907457</v>
      </c>
      <c r="G319" s="34">
        <f t="shared" si="77"/>
        <v>1249.5</v>
      </c>
      <c r="H319" s="34">
        <f t="shared" si="78"/>
        <v>69668.575265814899</v>
      </c>
      <c r="I319" s="35">
        <f t="shared" si="87"/>
        <v>15384737.445052283</v>
      </c>
      <c r="J319" s="34">
        <f t="shared" si="85"/>
        <v>104014.8427406331</v>
      </c>
      <c r="K319" s="36">
        <f t="shared" si="80"/>
        <v>368602.5</v>
      </c>
      <c r="L319" s="37">
        <f t="shared" si="79"/>
        <v>15753339.945052283</v>
      </c>
    </row>
    <row r="320" spans="2:12" x14ac:dyDescent="0.25">
      <c r="B320" s="22">
        <v>25</v>
      </c>
      <c r="C320" s="22">
        <v>296</v>
      </c>
      <c r="D320" s="34">
        <f t="shared" si="86"/>
        <v>295491.98027422879</v>
      </c>
      <c r="E320" s="34">
        <f t="shared" si="75"/>
        <v>35459.03763290745</v>
      </c>
      <c r="F320" s="34">
        <f t="shared" si="76"/>
        <v>34209.537632907457</v>
      </c>
      <c r="G320" s="34">
        <f t="shared" si="77"/>
        <v>1249.5</v>
      </c>
      <c r="H320" s="34">
        <f t="shared" si="78"/>
        <v>69668.575265814899</v>
      </c>
      <c r="I320" s="35">
        <f t="shared" si="87"/>
        <v>15454406.020318098</v>
      </c>
      <c r="J320" s="34">
        <f t="shared" si="85"/>
        <v>104488.00848098009</v>
      </c>
      <c r="K320" s="36">
        <f t="shared" si="80"/>
        <v>369852</v>
      </c>
      <c r="L320" s="37">
        <f t="shared" si="79"/>
        <v>15824258.020318098</v>
      </c>
    </row>
    <row r="321" spans="2:12" x14ac:dyDescent="0.25">
      <c r="B321" s="22">
        <v>25</v>
      </c>
      <c r="C321" s="22">
        <v>297</v>
      </c>
      <c r="D321" s="34">
        <f t="shared" si="86"/>
        <v>295491.98027422879</v>
      </c>
      <c r="E321" s="34">
        <f t="shared" si="75"/>
        <v>35459.03763290745</v>
      </c>
      <c r="F321" s="34">
        <f t="shared" si="76"/>
        <v>34209.537632907457</v>
      </c>
      <c r="G321" s="34">
        <f t="shared" si="77"/>
        <v>1249.5</v>
      </c>
      <c r="H321" s="34">
        <f t="shared" si="78"/>
        <v>69668.575265814899</v>
      </c>
      <c r="I321" s="35">
        <f t="shared" si="87"/>
        <v>15524074.595583914</v>
      </c>
      <c r="J321" s="34">
        <f t="shared" si="85"/>
        <v>104961.17422132709</v>
      </c>
      <c r="K321" s="36">
        <f t="shared" si="80"/>
        <v>371101.5</v>
      </c>
      <c r="L321" s="37">
        <f t="shared" si="79"/>
        <v>15895176.095583914</v>
      </c>
    </row>
    <row r="322" spans="2:12" x14ac:dyDescent="0.25">
      <c r="B322" s="22">
        <v>25</v>
      </c>
      <c r="C322" s="22">
        <v>298</v>
      </c>
      <c r="D322" s="34">
        <f t="shared" si="86"/>
        <v>295491.98027422879</v>
      </c>
      <c r="E322" s="34">
        <f t="shared" si="75"/>
        <v>35459.03763290745</v>
      </c>
      <c r="F322" s="34">
        <f t="shared" si="76"/>
        <v>34209.537632907457</v>
      </c>
      <c r="G322" s="34">
        <f t="shared" si="77"/>
        <v>1249.5</v>
      </c>
      <c r="H322" s="34">
        <f t="shared" si="78"/>
        <v>69668.575265814899</v>
      </c>
      <c r="I322" s="35">
        <f t="shared" si="87"/>
        <v>15593743.170849729</v>
      </c>
      <c r="J322" s="34">
        <f t="shared" si="85"/>
        <v>105434.33996167409</v>
      </c>
      <c r="K322" s="36">
        <f t="shared" si="80"/>
        <v>372351</v>
      </c>
      <c r="L322" s="37">
        <f t="shared" si="79"/>
        <v>15966094.170849729</v>
      </c>
    </row>
    <row r="323" spans="2:12" x14ac:dyDescent="0.25">
      <c r="B323" s="22">
        <v>25</v>
      </c>
      <c r="C323" s="22">
        <v>299</v>
      </c>
      <c r="D323" s="34">
        <f t="shared" si="86"/>
        <v>295491.98027422879</v>
      </c>
      <c r="E323" s="34">
        <f t="shared" si="75"/>
        <v>35459.03763290745</v>
      </c>
      <c r="F323" s="34">
        <f t="shared" si="76"/>
        <v>34209.537632907457</v>
      </c>
      <c r="G323" s="34">
        <f t="shared" si="77"/>
        <v>1249.5</v>
      </c>
      <c r="H323" s="34">
        <f t="shared" si="78"/>
        <v>69668.575265814899</v>
      </c>
      <c r="I323" s="35">
        <f t="shared" si="87"/>
        <v>15663411.746115545</v>
      </c>
      <c r="J323" s="34">
        <f t="shared" si="85"/>
        <v>105907.50570202108</v>
      </c>
      <c r="K323" s="36">
        <f t="shared" si="80"/>
        <v>373600.5</v>
      </c>
      <c r="L323" s="37">
        <f t="shared" si="79"/>
        <v>16037012.246115545</v>
      </c>
    </row>
    <row r="324" spans="2:12" s="17" customFormat="1" x14ac:dyDescent="0.25">
      <c r="B324" s="38">
        <v>25</v>
      </c>
      <c r="C324" s="38">
        <v>300</v>
      </c>
      <c r="D324" s="39">
        <f t="shared" si="86"/>
        <v>295491.98027422879</v>
      </c>
      <c r="E324" s="39">
        <f t="shared" si="75"/>
        <v>35459.03763290745</v>
      </c>
      <c r="F324" s="39">
        <f t="shared" si="76"/>
        <v>34209.537632907457</v>
      </c>
      <c r="G324" s="39">
        <f t="shared" si="77"/>
        <v>1249.5</v>
      </c>
      <c r="H324" s="39">
        <f t="shared" si="78"/>
        <v>69668.575265814899</v>
      </c>
      <c r="I324" s="40">
        <f>IF(B324&lt;=($F$7-$F$6),H324+I323+SUM(J313:J324),0)</f>
        <v>16978419.439826876</v>
      </c>
      <c r="J324" s="39">
        <f t="shared" si="85"/>
        <v>106380.67144236808</v>
      </c>
      <c r="K324" s="41">
        <f t="shared" si="80"/>
        <v>374850</v>
      </c>
      <c r="L324" s="42">
        <f t="shared" si="79"/>
        <v>17353269.439826876</v>
      </c>
    </row>
    <row r="325" spans="2:12" x14ac:dyDescent="0.25">
      <c r="B325" s="22">
        <v>26</v>
      </c>
      <c r="C325" s="22">
        <v>301</v>
      </c>
      <c r="D325" s="34">
        <f t="shared" ref="D325:D336" si="88">IF(B325&lt;=($F$7-$F$6), IF($F$18="Yes",15000,$F$8*(1+$F$9)^25),0)</f>
        <v>325041.17830165173</v>
      </c>
      <c r="E325" s="34">
        <f t="shared" si="75"/>
        <v>39004.941396198206</v>
      </c>
      <c r="F325" s="34">
        <f t="shared" si="76"/>
        <v>37755.441396198206</v>
      </c>
      <c r="G325" s="34">
        <f t="shared" si="77"/>
        <v>1249.5</v>
      </c>
      <c r="H325" s="34">
        <f t="shared" si="78"/>
        <v>76760.382792396413</v>
      </c>
      <c r="I325" s="35">
        <f t="shared" ref="I325:I335" si="89">IF(B325&lt;=($F$7-$F$6),H325+I324,0)</f>
        <v>17055179.822619271</v>
      </c>
      <c r="J325" s="34">
        <f t="shared" si="85"/>
        <v>115311.76536215754</v>
      </c>
      <c r="K325" s="36">
        <f t="shared" si="80"/>
        <v>376099.5</v>
      </c>
      <c r="L325" s="37">
        <f t="shared" si="79"/>
        <v>17431279.322619271</v>
      </c>
    </row>
    <row r="326" spans="2:12" x14ac:dyDescent="0.25">
      <c r="B326" s="22">
        <v>26</v>
      </c>
      <c r="C326" s="22">
        <v>302</v>
      </c>
      <c r="D326" s="34">
        <f t="shared" si="88"/>
        <v>325041.17830165173</v>
      </c>
      <c r="E326" s="34">
        <f t="shared" si="75"/>
        <v>39004.941396198206</v>
      </c>
      <c r="F326" s="34">
        <f t="shared" si="76"/>
        <v>37755.441396198206</v>
      </c>
      <c r="G326" s="34">
        <f t="shared" si="77"/>
        <v>1249.5</v>
      </c>
      <c r="H326" s="34">
        <f t="shared" si="78"/>
        <v>76760.382792396413</v>
      </c>
      <c r="I326" s="35">
        <f t="shared" si="89"/>
        <v>17131940.205411665</v>
      </c>
      <c r="J326" s="34">
        <f t="shared" si="85"/>
        <v>115833.09629528922</v>
      </c>
      <c r="K326" s="36">
        <f t="shared" si="80"/>
        <v>377349</v>
      </c>
      <c r="L326" s="37">
        <f t="shared" si="79"/>
        <v>17509289.205411665</v>
      </c>
    </row>
    <row r="327" spans="2:12" x14ac:dyDescent="0.25">
      <c r="B327" s="22">
        <v>26</v>
      </c>
      <c r="C327" s="22">
        <v>303</v>
      </c>
      <c r="D327" s="34">
        <f t="shared" si="88"/>
        <v>325041.17830165173</v>
      </c>
      <c r="E327" s="34">
        <f t="shared" si="75"/>
        <v>39004.941396198206</v>
      </c>
      <c r="F327" s="34">
        <f t="shared" si="76"/>
        <v>37755.441396198206</v>
      </c>
      <c r="G327" s="34">
        <f t="shared" si="77"/>
        <v>1249.5</v>
      </c>
      <c r="H327" s="34">
        <f t="shared" si="78"/>
        <v>76760.382792396413</v>
      </c>
      <c r="I327" s="35">
        <f t="shared" si="89"/>
        <v>17208700.58820406</v>
      </c>
      <c r="J327" s="34">
        <f t="shared" si="85"/>
        <v>116354.4272284209</v>
      </c>
      <c r="K327" s="36">
        <f t="shared" si="80"/>
        <v>378598.5</v>
      </c>
      <c r="L327" s="37">
        <f t="shared" si="79"/>
        <v>17587299.08820406</v>
      </c>
    </row>
    <row r="328" spans="2:12" x14ac:dyDescent="0.25">
      <c r="B328" s="22">
        <v>26</v>
      </c>
      <c r="C328" s="22">
        <v>304</v>
      </c>
      <c r="D328" s="34">
        <f t="shared" si="88"/>
        <v>325041.17830165173</v>
      </c>
      <c r="E328" s="34">
        <f t="shared" si="75"/>
        <v>39004.941396198206</v>
      </c>
      <c r="F328" s="34">
        <f t="shared" si="76"/>
        <v>37755.441396198206</v>
      </c>
      <c r="G328" s="34">
        <f t="shared" si="77"/>
        <v>1249.5</v>
      </c>
      <c r="H328" s="34">
        <f t="shared" si="78"/>
        <v>76760.382792396413</v>
      </c>
      <c r="I328" s="35">
        <f t="shared" si="89"/>
        <v>17285460.970996454</v>
      </c>
      <c r="J328" s="34">
        <f t="shared" si="85"/>
        <v>116875.75816155259</v>
      </c>
      <c r="K328" s="36">
        <f t="shared" si="80"/>
        <v>379848</v>
      </c>
      <c r="L328" s="37">
        <f t="shared" si="79"/>
        <v>17665308.970996454</v>
      </c>
    </row>
    <row r="329" spans="2:12" x14ac:dyDescent="0.25">
      <c r="B329" s="22">
        <v>26</v>
      </c>
      <c r="C329" s="22">
        <v>305</v>
      </c>
      <c r="D329" s="34">
        <f t="shared" si="88"/>
        <v>325041.17830165173</v>
      </c>
      <c r="E329" s="34">
        <f t="shared" si="75"/>
        <v>39004.941396198206</v>
      </c>
      <c r="F329" s="34">
        <f t="shared" si="76"/>
        <v>37755.441396198206</v>
      </c>
      <c r="G329" s="34">
        <f t="shared" si="77"/>
        <v>1249.5</v>
      </c>
      <c r="H329" s="34">
        <f t="shared" si="78"/>
        <v>76760.382792396413</v>
      </c>
      <c r="I329" s="35">
        <f t="shared" si="89"/>
        <v>17362221.353788849</v>
      </c>
      <c r="J329" s="34">
        <f t="shared" si="85"/>
        <v>117397.08909468426</v>
      </c>
      <c r="K329" s="36">
        <f t="shared" si="80"/>
        <v>381097.5</v>
      </c>
      <c r="L329" s="37">
        <f t="shared" si="79"/>
        <v>17743318.853788849</v>
      </c>
    </row>
    <row r="330" spans="2:12" x14ac:dyDescent="0.25">
      <c r="B330" s="22">
        <v>26</v>
      </c>
      <c r="C330" s="22">
        <v>306</v>
      </c>
      <c r="D330" s="34">
        <f t="shared" si="88"/>
        <v>325041.17830165173</v>
      </c>
      <c r="E330" s="34">
        <f t="shared" si="75"/>
        <v>39004.941396198206</v>
      </c>
      <c r="F330" s="34">
        <f t="shared" si="76"/>
        <v>37755.441396198206</v>
      </c>
      <c r="G330" s="34">
        <f t="shared" si="77"/>
        <v>1249.5</v>
      </c>
      <c r="H330" s="34">
        <f t="shared" si="78"/>
        <v>76760.382792396413</v>
      </c>
      <c r="I330" s="35">
        <f t="shared" si="89"/>
        <v>17438981.736581244</v>
      </c>
      <c r="J330" s="34">
        <f t="shared" si="85"/>
        <v>117918.42002781594</v>
      </c>
      <c r="K330" s="36">
        <f t="shared" si="80"/>
        <v>382347</v>
      </c>
      <c r="L330" s="37">
        <f t="shared" si="79"/>
        <v>17821328.736581244</v>
      </c>
    </row>
    <row r="331" spans="2:12" x14ac:dyDescent="0.25">
      <c r="B331" s="22">
        <v>26</v>
      </c>
      <c r="C331" s="22">
        <v>307</v>
      </c>
      <c r="D331" s="34">
        <f t="shared" si="88"/>
        <v>325041.17830165173</v>
      </c>
      <c r="E331" s="34">
        <f t="shared" si="75"/>
        <v>39004.941396198206</v>
      </c>
      <c r="F331" s="34">
        <f t="shared" si="76"/>
        <v>37755.441396198206</v>
      </c>
      <c r="G331" s="34">
        <f t="shared" si="77"/>
        <v>1249.5</v>
      </c>
      <c r="H331" s="34">
        <f t="shared" si="78"/>
        <v>76760.382792396413</v>
      </c>
      <c r="I331" s="35">
        <f t="shared" si="89"/>
        <v>17515742.119373638</v>
      </c>
      <c r="J331" s="34">
        <f t="shared" si="85"/>
        <v>118439.75096094763</v>
      </c>
      <c r="K331" s="36">
        <f t="shared" si="80"/>
        <v>383596.5</v>
      </c>
      <c r="L331" s="37">
        <f t="shared" si="79"/>
        <v>17899338.619373638</v>
      </c>
    </row>
    <row r="332" spans="2:12" x14ac:dyDescent="0.25">
      <c r="B332" s="22">
        <v>26</v>
      </c>
      <c r="C332" s="22">
        <v>308</v>
      </c>
      <c r="D332" s="34">
        <f t="shared" si="88"/>
        <v>325041.17830165173</v>
      </c>
      <c r="E332" s="34">
        <f t="shared" si="75"/>
        <v>39004.941396198206</v>
      </c>
      <c r="F332" s="34">
        <f t="shared" si="76"/>
        <v>37755.441396198206</v>
      </c>
      <c r="G332" s="34">
        <f t="shared" si="77"/>
        <v>1249.5</v>
      </c>
      <c r="H332" s="34">
        <f t="shared" si="78"/>
        <v>76760.382792396413</v>
      </c>
      <c r="I332" s="35">
        <f t="shared" si="89"/>
        <v>17592502.502166033</v>
      </c>
      <c r="J332" s="34">
        <f t="shared" si="85"/>
        <v>118961.0818940793</v>
      </c>
      <c r="K332" s="36">
        <f t="shared" si="80"/>
        <v>384846</v>
      </c>
      <c r="L332" s="37">
        <f t="shared" si="79"/>
        <v>17977348.502166033</v>
      </c>
    </row>
    <row r="333" spans="2:12" x14ac:dyDescent="0.25">
      <c r="B333" s="22">
        <v>26</v>
      </c>
      <c r="C333" s="22">
        <v>309</v>
      </c>
      <c r="D333" s="34">
        <f t="shared" si="88"/>
        <v>325041.17830165173</v>
      </c>
      <c r="E333" s="34">
        <f t="shared" si="75"/>
        <v>39004.941396198206</v>
      </c>
      <c r="F333" s="34">
        <f t="shared" si="76"/>
        <v>37755.441396198206</v>
      </c>
      <c r="G333" s="34">
        <f t="shared" si="77"/>
        <v>1249.5</v>
      </c>
      <c r="H333" s="34">
        <f t="shared" si="78"/>
        <v>76760.382792396413</v>
      </c>
      <c r="I333" s="35">
        <f t="shared" si="89"/>
        <v>17669262.884958427</v>
      </c>
      <c r="J333" s="34">
        <f t="shared" si="85"/>
        <v>119482.41282721098</v>
      </c>
      <c r="K333" s="36">
        <f t="shared" si="80"/>
        <v>386095.5</v>
      </c>
      <c r="L333" s="37">
        <f t="shared" si="79"/>
        <v>18055358.384958427</v>
      </c>
    </row>
    <row r="334" spans="2:12" x14ac:dyDescent="0.25">
      <c r="B334" s="22">
        <v>26</v>
      </c>
      <c r="C334" s="22">
        <v>310</v>
      </c>
      <c r="D334" s="34">
        <f t="shared" si="88"/>
        <v>325041.17830165173</v>
      </c>
      <c r="E334" s="34">
        <f t="shared" si="75"/>
        <v>39004.941396198206</v>
      </c>
      <c r="F334" s="34">
        <f t="shared" si="76"/>
        <v>37755.441396198206</v>
      </c>
      <c r="G334" s="34">
        <f t="shared" si="77"/>
        <v>1249.5</v>
      </c>
      <c r="H334" s="34">
        <f t="shared" si="78"/>
        <v>76760.382792396413</v>
      </c>
      <c r="I334" s="35">
        <f t="shared" si="89"/>
        <v>17746023.267750822</v>
      </c>
      <c r="J334" s="34">
        <f t="shared" si="85"/>
        <v>120003.74376034267</v>
      </c>
      <c r="K334" s="36">
        <f t="shared" si="80"/>
        <v>387345</v>
      </c>
      <c r="L334" s="37">
        <f t="shared" si="79"/>
        <v>18133368.267750822</v>
      </c>
    </row>
    <row r="335" spans="2:12" x14ac:dyDescent="0.25">
      <c r="B335" s="22">
        <v>26</v>
      </c>
      <c r="C335" s="22">
        <v>311</v>
      </c>
      <c r="D335" s="34">
        <f t="shared" si="88"/>
        <v>325041.17830165173</v>
      </c>
      <c r="E335" s="34">
        <f t="shared" si="75"/>
        <v>39004.941396198206</v>
      </c>
      <c r="F335" s="34">
        <f t="shared" si="76"/>
        <v>37755.441396198206</v>
      </c>
      <c r="G335" s="34">
        <f t="shared" si="77"/>
        <v>1249.5</v>
      </c>
      <c r="H335" s="34">
        <f t="shared" si="78"/>
        <v>76760.382792396413</v>
      </c>
      <c r="I335" s="35">
        <f t="shared" si="89"/>
        <v>17822783.650543217</v>
      </c>
      <c r="J335" s="34">
        <f t="shared" si="85"/>
        <v>120525.07469347434</v>
      </c>
      <c r="K335" s="36">
        <f t="shared" si="80"/>
        <v>388594.5</v>
      </c>
      <c r="L335" s="37">
        <f t="shared" si="79"/>
        <v>18211378.150543217</v>
      </c>
    </row>
    <row r="336" spans="2:12" s="17" customFormat="1" x14ac:dyDescent="0.25">
      <c r="B336" s="38">
        <v>26</v>
      </c>
      <c r="C336" s="38">
        <v>312</v>
      </c>
      <c r="D336" s="39">
        <f t="shared" si="88"/>
        <v>325041.17830165173</v>
      </c>
      <c r="E336" s="39">
        <f t="shared" si="75"/>
        <v>39004.941396198206</v>
      </c>
      <c r="F336" s="39">
        <f t="shared" si="76"/>
        <v>37755.441396198206</v>
      </c>
      <c r="G336" s="39">
        <f t="shared" si="77"/>
        <v>1249.5</v>
      </c>
      <c r="H336" s="39">
        <f t="shared" si="78"/>
        <v>76760.382792396413</v>
      </c>
      <c r="I336" s="40">
        <f>IF(B336&lt;=($F$7-$F$6),H336+I335+SUM(J325:J336),0)</f>
        <v>19317693.059268191</v>
      </c>
      <c r="J336" s="39">
        <f t="shared" si="85"/>
        <v>121046.40562660602</v>
      </c>
      <c r="K336" s="41">
        <f t="shared" si="80"/>
        <v>389844</v>
      </c>
      <c r="L336" s="42">
        <f t="shared" si="79"/>
        <v>19707537.059268191</v>
      </c>
    </row>
    <row r="337" spans="2:12" x14ac:dyDescent="0.25">
      <c r="B337" s="22">
        <v>27</v>
      </c>
      <c r="C337" s="22">
        <v>313</v>
      </c>
      <c r="D337" s="34">
        <f t="shared" ref="D337:D348" si="90">IF(B337&lt;=($F$7-$F$6), IF($F$18="Yes",15000,$F$8*(1+$F$9)^26),0)</f>
        <v>357545.29613181693</v>
      </c>
      <c r="E337" s="34">
        <f t="shared" si="75"/>
        <v>42905.435535818033</v>
      </c>
      <c r="F337" s="34">
        <f t="shared" si="76"/>
        <v>41655.935535818033</v>
      </c>
      <c r="G337" s="34">
        <f t="shared" si="77"/>
        <v>1249.5</v>
      </c>
      <c r="H337" s="34">
        <f t="shared" si="78"/>
        <v>84561.371071636066</v>
      </c>
      <c r="I337" s="35">
        <f t="shared" ref="I337:I347" si="91">IF(B337&lt;=($F$7-$F$6),H337+I336,0)</f>
        <v>19402254.430339828</v>
      </c>
      <c r="J337" s="34">
        <f t="shared" si="85"/>
        <v>131199.3320275298</v>
      </c>
      <c r="K337" s="36">
        <f t="shared" si="80"/>
        <v>391093.5</v>
      </c>
      <c r="L337" s="37">
        <f t="shared" si="79"/>
        <v>19793347.930339828</v>
      </c>
    </row>
    <row r="338" spans="2:12" x14ac:dyDescent="0.25">
      <c r="B338" s="22">
        <v>27</v>
      </c>
      <c r="C338" s="22">
        <v>314</v>
      </c>
      <c r="D338" s="34">
        <f t="shared" si="90"/>
        <v>357545.29613181693</v>
      </c>
      <c r="E338" s="34">
        <f t="shared" si="75"/>
        <v>42905.435535818033</v>
      </c>
      <c r="F338" s="34">
        <f t="shared" si="76"/>
        <v>41655.935535818033</v>
      </c>
      <c r="G338" s="34">
        <f t="shared" si="77"/>
        <v>1249.5</v>
      </c>
      <c r="H338" s="34">
        <f t="shared" si="78"/>
        <v>84561.371071636066</v>
      </c>
      <c r="I338" s="35">
        <f t="shared" si="91"/>
        <v>19486815.801411465</v>
      </c>
      <c r="J338" s="34">
        <f t="shared" si="85"/>
        <v>131773.64467272468</v>
      </c>
      <c r="K338" s="36">
        <f t="shared" si="80"/>
        <v>392343</v>
      </c>
      <c r="L338" s="37">
        <f t="shared" si="79"/>
        <v>19879158.801411465</v>
      </c>
    </row>
    <row r="339" spans="2:12" x14ac:dyDescent="0.25">
      <c r="B339" s="22">
        <v>27</v>
      </c>
      <c r="C339" s="22">
        <v>315</v>
      </c>
      <c r="D339" s="34">
        <f t="shared" si="90"/>
        <v>357545.29613181693</v>
      </c>
      <c r="E339" s="34">
        <f t="shared" si="75"/>
        <v>42905.435535818033</v>
      </c>
      <c r="F339" s="34">
        <f t="shared" si="76"/>
        <v>41655.935535818033</v>
      </c>
      <c r="G339" s="34">
        <f t="shared" si="77"/>
        <v>1249.5</v>
      </c>
      <c r="H339" s="34">
        <f t="shared" si="78"/>
        <v>84561.371071636066</v>
      </c>
      <c r="I339" s="35">
        <f t="shared" si="91"/>
        <v>19571377.172483101</v>
      </c>
      <c r="J339" s="34">
        <f t="shared" si="85"/>
        <v>132347.95731791953</v>
      </c>
      <c r="K339" s="36">
        <f t="shared" si="80"/>
        <v>393592.5</v>
      </c>
      <c r="L339" s="37">
        <f t="shared" si="79"/>
        <v>19964969.672483101</v>
      </c>
    </row>
    <row r="340" spans="2:12" x14ac:dyDescent="0.25">
      <c r="B340" s="22">
        <v>27</v>
      </c>
      <c r="C340" s="22">
        <v>316</v>
      </c>
      <c r="D340" s="34">
        <f t="shared" si="90"/>
        <v>357545.29613181693</v>
      </c>
      <c r="E340" s="34">
        <f t="shared" si="75"/>
        <v>42905.435535818033</v>
      </c>
      <c r="F340" s="34">
        <f t="shared" si="76"/>
        <v>41655.935535818033</v>
      </c>
      <c r="G340" s="34">
        <f t="shared" si="77"/>
        <v>1249.5</v>
      </c>
      <c r="H340" s="34">
        <f t="shared" si="78"/>
        <v>84561.371071636066</v>
      </c>
      <c r="I340" s="35">
        <f t="shared" si="91"/>
        <v>19655938.543554738</v>
      </c>
      <c r="J340" s="34">
        <f t="shared" si="85"/>
        <v>132922.26996311441</v>
      </c>
      <c r="K340" s="36">
        <f t="shared" si="80"/>
        <v>394842</v>
      </c>
      <c r="L340" s="37">
        <f t="shared" si="79"/>
        <v>20050780.543554738</v>
      </c>
    </row>
    <row r="341" spans="2:12" x14ac:dyDescent="0.25">
      <c r="B341" s="22">
        <v>27</v>
      </c>
      <c r="C341" s="22">
        <v>317</v>
      </c>
      <c r="D341" s="34">
        <f t="shared" si="90"/>
        <v>357545.29613181693</v>
      </c>
      <c r="E341" s="34">
        <f t="shared" si="75"/>
        <v>42905.435535818033</v>
      </c>
      <c r="F341" s="34">
        <f t="shared" si="76"/>
        <v>41655.935535818033</v>
      </c>
      <c r="G341" s="34">
        <f t="shared" si="77"/>
        <v>1249.5</v>
      </c>
      <c r="H341" s="34">
        <f t="shared" si="78"/>
        <v>84561.371071636066</v>
      </c>
      <c r="I341" s="35">
        <f t="shared" si="91"/>
        <v>19740499.914626375</v>
      </c>
      <c r="J341" s="34">
        <f t="shared" si="85"/>
        <v>133496.58260830928</v>
      </c>
      <c r="K341" s="36">
        <f t="shared" si="80"/>
        <v>396091.5</v>
      </c>
      <c r="L341" s="37">
        <f t="shared" si="79"/>
        <v>20136591.414626375</v>
      </c>
    </row>
    <row r="342" spans="2:12" x14ac:dyDescent="0.25">
      <c r="B342" s="22">
        <v>27</v>
      </c>
      <c r="C342" s="22">
        <v>318</v>
      </c>
      <c r="D342" s="34">
        <f t="shared" si="90"/>
        <v>357545.29613181693</v>
      </c>
      <c r="E342" s="34">
        <f t="shared" si="75"/>
        <v>42905.435535818033</v>
      </c>
      <c r="F342" s="34">
        <f t="shared" si="76"/>
        <v>41655.935535818033</v>
      </c>
      <c r="G342" s="34">
        <f t="shared" si="77"/>
        <v>1249.5</v>
      </c>
      <c r="H342" s="34">
        <f t="shared" si="78"/>
        <v>84561.371071636066</v>
      </c>
      <c r="I342" s="35">
        <f t="shared" si="91"/>
        <v>19825061.285698012</v>
      </c>
      <c r="J342" s="34">
        <f t="shared" si="85"/>
        <v>134070.89525350413</v>
      </c>
      <c r="K342" s="36">
        <f t="shared" si="80"/>
        <v>397341</v>
      </c>
      <c r="L342" s="37">
        <f t="shared" si="79"/>
        <v>20222402.285698012</v>
      </c>
    </row>
    <row r="343" spans="2:12" x14ac:dyDescent="0.25">
      <c r="B343" s="22">
        <v>27</v>
      </c>
      <c r="C343" s="22">
        <v>319</v>
      </c>
      <c r="D343" s="34">
        <f t="shared" si="90"/>
        <v>357545.29613181693</v>
      </c>
      <c r="E343" s="34">
        <f t="shared" si="75"/>
        <v>42905.435535818033</v>
      </c>
      <c r="F343" s="34">
        <f t="shared" si="76"/>
        <v>41655.935535818033</v>
      </c>
      <c r="G343" s="34">
        <f t="shared" si="77"/>
        <v>1249.5</v>
      </c>
      <c r="H343" s="34">
        <f t="shared" si="78"/>
        <v>84561.371071636066</v>
      </c>
      <c r="I343" s="35">
        <f t="shared" si="91"/>
        <v>19909622.656769648</v>
      </c>
      <c r="J343" s="34">
        <f t="shared" si="85"/>
        <v>134645.20789869901</v>
      </c>
      <c r="K343" s="36">
        <f t="shared" si="80"/>
        <v>398590.5</v>
      </c>
      <c r="L343" s="37">
        <f t="shared" si="79"/>
        <v>20308213.156769648</v>
      </c>
    </row>
    <row r="344" spans="2:12" x14ac:dyDescent="0.25">
      <c r="B344" s="22">
        <v>27</v>
      </c>
      <c r="C344" s="22">
        <v>320</v>
      </c>
      <c r="D344" s="34">
        <f t="shared" si="90"/>
        <v>357545.29613181693</v>
      </c>
      <c r="E344" s="34">
        <f t="shared" si="75"/>
        <v>42905.435535818033</v>
      </c>
      <c r="F344" s="34">
        <f t="shared" si="76"/>
        <v>41655.935535818033</v>
      </c>
      <c r="G344" s="34">
        <f t="shared" si="77"/>
        <v>1249.5</v>
      </c>
      <c r="H344" s="34">
        <f t="shared" si="78"/>
        <v>84561.371071636066</v>
      </c>
      <c r="I344" s="35">
        <f t="shared" si="91"/>
        <v>19994184.027841285</v>
      </c>
      <c r="J344" s="34">
        <f t="shared" si="85"/>
        <v>135219.52054389386</v>
      </c>
      <c r="K344" s="36">
        <f t="shared" si="80"/>
        <v>399840</v>
      </c>
      <c r="L344" s="37">
        <f t="shared" si="79"/>
        <v>20394024.027841285</v>
      </c>
    </row>
    <row r="345" spans="2:12" x14ac:dyDescent="0.25">
      <c r="B345" s="22">
        <v>27</v>
      </c>
      <c r="C345" s="22">
        <v>321</v>
      </c>
      <c r="D345" s="34">
        <f t="shared" si="90"/>
        <v>357545.29613181693</v>
      </c>
      <c r="E345" s="34">
        <f t="shared" ref="E345:E408" si="92">IF(B345&lt;=($F$7-$F$6),D345*$F$11,0)</f>
        <v>42905.435535818033</v>
      </c>
      <c r="F345" s="34">
        <f t="shared" ref="F345:F408" si="93">IF(B345&lt;=($F$7-$F$6),IF(D345&lt;=15000,D345*$F$13,D345*$F$13)+IF(D345&gt;15000,(D345*$F$14)-1249.5,0),0)</f>
        <v>41655.935535818033</v>
      </c>
      <c r="G345" s="34">
        <f t="shared" ref="G345:G408" si="94">IF(B345&lt;=($F$7-$F$6),IF(D345&lt;=15000,D345*$F$14,1249.5),0)</f>
        <v>1249.5</v>
      </c>
      <c r="H345" s="34">
        <f t="shared" ref="H345:H408" si="95">E345+F345</f>
        <v>84561.371071636066</v>
      </c>
      <c r="I345" s="35">
        <f t="shared" si="91"/>
        <v>20078745.398912922</v>
      </c>
      <c r="J345" s="34">
        <f t="shared" si="85"/>
        <v>135793.83318908873</v>
      </c>
      <c r="K345" s="36">
        <f t="shared" si="80"/>
        <v>401089.5</v>
      </c>
      <c r="L345" s="37">
        <f t="shared" si="79"/>
        <v>20479834.898912922</v>
      </c>
    </row>
    <row r="346" spans="2:12" x14ac:dyDescent="0.25">
      <c r="B346" s="22">
        <v>27</v>
      </c>
      <c r="C346" s="22">
        <v>322</v>
      </c>
      <c r="D346" s="34">
        <f t="shared" si="90"/>
        <v>357545.29613181693</v>
      </c>
      <c r="E346" s="34">
        <f t="shared" si="92"/>
        <v>42905.435535818033</v>
      </c>
      <c r="F346" s="34">
        <f t="shared" si="93"/>
        <v>41655.935535818033</v>
      </c>
      <c r="G346" s="34">
        <f t="shared" si="94"/>
        <v>1249.5</v>
      </c>
      <c r="H346" s="34">
        <f t="shared" si="95"/>
        <v>84561.371071636066</v>
      </c>
      <c r="I346" s="35">
        <f t="shared" si="91"/>
        <v>20163306.769984558</v>
      </c>
      <c r="J346" s="34">
        <f t="shared" si="85"/>
        <v>136368.14583428361</v>
      </c>
      <c r="K346" s="36">
        <f t="shared" si="80"/>
        <v>402339</v>
      </c>
      <c r="L346" s="37">
        <f t="shared" ref="L346:L409" si="96">I346+K346</f>
        <v>20565645.769984558</v>
      </c>
    </row>
    <row r="347" spans="2:12" x14ac:dyDescent="0.25">
      <c r="B347" s="22">
        <v>27</v>
      </c>
      <c r="C347" s="22">
        <v>323</v>
      </c>
      <c r="D347" s="34">
        <f t="shared" si="90"/>
        <v>357545.29613181693</v>
      </c>
      <c r="E347" s="34">
        <f t="shared" si="92"/>
        <v>42905.435535818033</v>
      </c>
      <c r="F347" s="34">
        <f t="shared" si="93"/>
        <v>41655.935535818033</v>
      </c>
      <c r="G347" s="34">
        <f t="shared" si="94"/>
        <v>1249.5</v>
      </c>
      <c r="H347" s="34">
        <f t="shared" si="95"/>
        <v>84561.371071636066</v>
      </c>
      <c r="I347" s="35">
        <f t="shared" si="91"/>
        <v>20247868.141056195</v>
      </c>
      <c r="J347" s="34">
        <f t="shared" si="85"/>
        <v>136942.45847947846</v>
      </c>
      <c r="K347" s="36">
        <f t="shared" ref="K347:K410" si="97">IF(B347&lt;=($F$7-$F$6),K346+G347,0)</f>
        <v>403588.5</v>
      </c>
      <c r="L347" s="37">
        <f t="shared" si="96"/>
        <v>20651456.641056195</v>
      </c>
    </row>
    <row r="348" spans="2:12" s="17" customFormat="1" x14ac:dyDescent="0.25">
      <c r="B348" s="38">
        <v>27</v>
      </c>
      <c r="C348" s="38">
        <v>324</v>
      </c>
      <c r="D348" s="39">
        <f t="shared" si="90"/>
        <v>357545.29613181693</v>
      </c>
      <c r="E348" s="39">
        <f t="shared" si="92"/>
        <v>42905.435535818033</v>
      </c>
      <c r="F348" s="39">
        <f t="shared" si="93"/>
        <v>41655.935535818033</v>
      </c>
      <c r="G348" s="39">
        <f t="shared" si="94"/>
        <v>1249.5</v>
      </c>
      <c r="H348" s="39">
        <f t="shared" si="95"/>
        <v>84561.371071636066</v>
      </c>
      <c r="I348" s="40">
        <f>IF(B348&lt;=($F$7-$F$6),H348+I347+SUM(J337:J348),0)</f>
        <v>21944726.13104105</v>
      </c>
      <c r="J348" s="39">
        <f t="shared" si="85"/>
        <v>137516.77112467334</v>
      </c>
      <c r="K348" s="41">
        <f t="shared" si="97"/>
        <v>404838</v>
      </c>
      <c r="L348" s="42">
        <f t="shared" si="96"/>
        <v>22349564.13104105</v>
      </c>
    </row>
    <row r="349" spans="2:12" x14ac:dyDescent="0.25">
      <c r="B349" s="22">
        <v>28</v>
      </c>
      <c r="C349" s="22">
        <v>325</v>
      </c>
      <c r="D349" s="34">
        <f t="shared" ref="D349:D360" si="98">IF(B349&lt;=($F$7-$F$6), IF($F$18="Yes",15000,$F$8*(1+$F$9)^27),0)</f>
        <v>393299.8257449987</v>
      </c>
      <c r="E349" s="34">
        <f t="shared" si="92"/>
        <v>47195.979089399843</v>
      </c>
      <c r="F349" s="34">
        <f t="shared" si="93"/>
        <v>45946.479089399843</v>
      </c>
      <c r="G349" s="34">
        <f t="shared" si="94"/>
        <v>1249.5</v>
      </c>
      <c r="H349" s="34">
        <f t="shared" si="95"/>
        <v>93142.458178799687</v>
      </c>
      <c r="I349" s="35">
        <f t="shared" ref="I349:I359" si="99">IF(B349&lt;=($F$7-$F$6),H349+I348,0)</f>
        <v>22037868.58921985</v>
      </c>
      <c r="J349" s="34">
        <f t="shared" si="85"/>
        <v>149041.26497332047</v>
      </c>
      <c r="K349" s="36">
        <f t="shared" si="97"/>
        <v>406087.5</v>
      </c>
      <c r="L349" s="37">
        <f t="shared" si="96"/>
        <v>22443956.08921985</v>
      </c>
    </row>
    <row r="350" spans="2:12" x14ac:dyDescent="0.25">
      <c r="B350" s="22">
        <v>28</v>
      </c>
      <c r="C350" s="22">
        <v>326</v>
      </c>
      <c r="D350" s="34">
        <f t="shared" si="98"/>
        <v>393299.8257449987</v>
      </c>
      <c r="E350" s="34">
        <f t="shared" si="92"/>
        <v>47195.979089399843</v>
      </c>
      <c r="F350" s="34">
        <f t="shared" si="93"/>
        <v>45946.479089399843</v>
      </c>
      <c r="G350" s="34">
        <f t="shared" si="94"/>
        <v>1249.5</v>
      </c>
      <c r="H350" s="34">
        <f t="shared" si="95"/>
        <v>93142.458178799687</v>
      </c>
      <c r="I350" s="35">
        <f t="shared" si="99"/>
        <v>22131011.047398649</v>
      </c>
      <c r="J350" s="34">
        <f t="shared" si="85"/>
        <v>149673.85750178483</v>
      </c>
      <c r="K350" s="36">
        <f t="shared" si="97"/>
        <v>407337</v>
      </c>
      <c r="L350" s="37">
        <f t="shared" si="96"/>
        <v>22538348.047398649</v>
      </c>
    </row>
    <row r="351" spans="2:12" x14ac:dyDescent="0.25">
      <c r="B351" s="22">
        <v>28</v>
      </c>
      <c r="C351" s="22">
        <v>327</v>
      </c>
      <c r="D351" s="34">
        <f t="shared" si="98"/>
        <v>393299.8257449987</v>
      </c>
      <c r="E351" s="34">
        <f t="shared" si="92"/>
        <v>47195.979089399843</v>
      </c>
      <c r="F351" s="34">
        <f t="shared" si="93"/>
        <v>45946.479089399843</v>
      </c>
      <c r="G351" s="34">
        <f t="shared" si="94"/>
        <v>1249.5</v>
      </c>
      <c r="H351" s="34">
        <f t="shared" si="95"/>
        <v>93142.458178799687</v>
      </c>
      <c r="I351" s="35">
        <f t="shared" si="99"/>
        <v>22224153.505577449</v>
      </c>
      <c r="J351" s="34">
        <f t="shared" si="85"/>
        <v>150306.45003024917</v>
      </c>
      <c r="K351" s="36">
        <f t="shared" si="97"/>
        <v>408586.5</v>
      </c>
      <c r="L351" s="37">
        <f t="shared" si="96"/>
        <v>22632740.005577449</v>
      </c>
    </row>
    <row r="352" spans="2:12" x14ac:dyDescent="0.25">
      <c r="B352" s="22">
        <v>28</v>
      </c>
      <c r="C352" s="22">
        <v>328</v>
      </c>
      <c r="D352" s="34">
        <f t="shared" si="98"/>
        <v>393299.8257449987</v>
      </c>
      <c r="E352" s="34">
        <f t="shared" si="92"/>
        <v>47195.979089399843</v>
      </c>
      <c r="F352" s="34">
        <f t="shared" si="93"/>
        <v>45946.479089399843</v>
      </c>
      <c r="G352" s="34">
        <f t="shared" si="94"/>
        <v>1249.5</v>
      </c>
      <c r="H352" s="34">
        <f t="shared" si="95"/>
        <v>93142.458178799687</v>
      </c>
      <c r="I352" s="35">
        <f t="shared" si="99"/>
        <v>22317295.963756248</v>
      </c>
      <c r="J352" s="34">
        <f t="shared" si="85"/>
        <v>150939.04255871353</v>
      </c>
      <c r="K352" s="36">
        <f t="shared" si="97"/>
        <v>409836</v>
      </c>
      <c r="L352" s="37">
        <f t="shared" si="96"/>
        <v>22727131.963756248</v>
      </c>
    </row>
    <row r="353" spans="2:12" x14ac:dyDescent="0.25">
      <c r="B353" s="22">
        <v>28</v>
      </c>
      <c r="C353" s="22">
        <v>329</v>
      </c>
      <c r="D353" s="34">
        <f t="shared" si="98"/>
        <v>393299.8257449987</v>
      </c>
      <c r="E353" s="34">
        <f t="shared" si="92"/>
        <v>47195.979089399843</v>
      </c>
      <c r="F353" s="34">
        <f t="shared" si="93"/>
        <v>45946.479089399843</v>
      </c>
      <c r="G353" s="34">
        <f t="shared" si="94"/>
        <v>1249.5</v>
      </c>
      <c r="H353" s="34">
        <f t="shared" si="95"/>
        <v>93142.458178799687</v>
      </c>
      <c r="I353" s="35">
        <f t="shared" si="99"/>
        <v>22410438.421935048</v>
      </c>
      <c r="J353" s="34">
        <f t="shared" si="85"/>
        <v>151571.63508717786</v>
      </c>
      <c r="K353" s="36">
        <f t="shared" si="97"/>
        <v>411085.5</v>
      </c>
      <c r="L353" s="37">
        <f t="shared" si="96"/>
        <v>22821523.921935048</v>
      </c>
    </row>
    <row r="354" spans="2:12" x14ac:dyDescent="0.25">
      <c r="B354" s="22">
        <v>28</v>
      </c>
      <c r="C354" s="22">
        <v>330</v>
      </c>
      <c r="D354" s="34">
        <f t="shared" si="98"/>
        <v>393299.8257449987</v>
      </c>
      <c r="E354" s="34">
        <f t="shared" si="92"/>
        <v>47195.979089399843</v>
      </c>
      <c r="F354" s="34">
        <f t="shared" si="93"/>
        <v>45946.479089399843</v>
      </c>
      <c r="G354" s="34">
        <f t="shared" si="94"/>
        <v>1249.5</v>
      </c>
      <c r="H354" s="34">
        <f t="shared" si="95"/>
        <v>93142.458178799687</v>
      </c>
      <c r="I354" s="35">
        <f t="shared" si="99"/>
        <v>22503580.880113848</v>
      </c>
      <c r="J354" s="34">
        <f t="shared" si="85"/>
        <v>152204.22761564222</v>
      </c>
      <c r="K354" s="36">
        <f t="shared" si="97"/>
        <v>412335</v>
      </c>
      <c r="L354" s="37">
        <f t="shared" si="96"/>
        <v>22915915.880113848</v>
      </c>
    </row>
    <row r="355" spans="2:12" x14ac:dyDescent="0.25">
      <c r="B355" s="22">
        <v>28</v>
      </c>
      <c r="C355" s="22">
        <v>331</v>
      </c>
      <c r="D355" s="34">
        <f t="shared" si="98"/>
        <v>393299.8257449987</v>
      </c>
      <c r="E355" s="34">
        <f t="shared" si="92"/>
        <v>47195.979089399843</v>
      </c>
      <c r="F355" s="34">
        <f t="shared" si="93"/>
        <v>45946.479089399843</v>
      </c>
      <c r="G355" s="34">
        <f t="shared" si="94"/>
        <v>1249.5</v>
      </c>
      <c r="H355" s="34">
        <f t="shared" si="95"/>
        <v>93142.458178799687</v>
      </c>
      <c r="I355" s="35">
        <f t="shared" si="99"/>
        <v>22596723.338292647</v>
      </c>
      <c r="J355" s="34">
        <f t="shared" si="85"/>
        <v>152836.82014410655</v>
      </c>
      <c r="K355" s="36">
        <f t="shared" si="97"/>
        <v>413584.5</v>
      </c>
      <c r="L355" s="37">
        <f t="shared" si="96"/>
        <v>23010307.838292647</v>
      </c>
    </row>
    <row r="356" spans="2:12" x14ac:dyDescent="0.25">
      <c r="B356" s="22">
        <v>28</v>
      </c>
      <c r="C356" s="22">
        <v>332</v>
      </c>
      <c r="D356" s="34">
        <f t="shared" si="98"/>
        <v>393299.8257449987</v>
      </c>
      <c r="E356" s="34">
        <f t="shared" si="92"/>
        <v>47195.979089399843</v>
      </c>
      <c r="F356" s="34">
        <f t="shared" si="93"/>
        <v>45946.479089399843</v>
      </c>
      <c r="G356" s="34">
        <f t="shared" si="94"/>
        <v>1249.5</v>
      </c>
      <c r="H356" s="34">
        <f t="shared" si="95"/>
        <v>93142.458178799687</v>
      </c>
      <c r="I356" s="35">
        <f t="shared" si="99"/>
        <v>22689865.796471447</v>
      </c>
      <c r="J356" s="34">
        <f t="shared" si="85"/>
        <v>153469.41267257091</v>
      </c>
      <c r="K356" s="36">
        <f t="shared" si="97"/>
        <v>414834</v>
      </c>
      <c r="L356" s="37">
        <f t="shared" si="96"/>
        <v>23104699.796471447</v>
      </c>
    </row>
    <row r="357" spans="2:12" x14ac:dyDescent="0.25">
      <c r="B357" s="22">
        <v>28</v>
      </c>
      <c r="C357" s="22">
        <v>333</v>
      </c>
      <c r="D357" s="34">
        <f t="shared" si="98"/>
        <v>393299.8257449987</v>
      </c>
      <c r="E357" s="34">
        <f t="shared" si="92"/>
        <v>47195.979089399843</v>
      </c>
      <c r="F357" s="34">
        <f t="shared" si="93"/>
        <v>45946.479089399843</v>
      </c>
      <c r="G357" s="34">
        <f t="shared" si="94"/>
        <v>1249.5</v>
      </c>
      <c r="H357" s="34">
        <f t="shared" si="95"/>
        <v>93142.458178799687</v>
      </c>
      <c r="I357" s="35">
        <f t="shared" si="99"/>
        <v>22783008.254650246</v>
      </c>
      <c r="J357" s="34">
        <f t="shared" si="85"/>
        <v>154102.00520103527</v>
      </c>
      <c r="K357" s="36">
        <f t="shared" si="97"/>
        <v>416083.5</v>
      </c>
      <c r="L357" s="37">
        <f t="shared" si="96"/>
        <v>23199091.754650246</v>
      </c>
    </row>
    <row r="358" spans="2:12" x14ac:dyDescent="0.25">
      <c r="B358" s="22">
        <v>28</v>
      </c>
      <c r="C358" s="22">
        <v>334</v>
      </c>
      <c r="D358" s="34">
        <f t="shared" si="98"/>
        <v>393299.8257449987</v>
      </c>
      <c r="E358" s="34">
        <f t="shared" si="92"/>
        <v>47195.979089399843</v>
      </c>
      <c r="F358" s="34">
        <f t="shared" si="93"/>
        <v>45946.479089399843</v>
      </c>
      <c r="G358" s="34">
        <f t="shared" si="94"/>
        <v>1249.5</v>
      </c>
      <c r="H358" s="34">
        <f t="shared" si="95"/>
        <v>93142.458178799687</v>
      </c>
      <c r="I358" s="35">
        <f t="shared" si="99"/>
        <v>22876150.712829046</v>
      </c>
      <c r="J358" s="34">
        <f t="shared" si="85"/>
        <v>154734.5977294996</v>
      </c>
      <c r="K358" s="36">
        <f t="shared" si="97"/>
        <v>417333</v>
      </c>
      <c r="L358" s="37">
        <f t="shared" si="96"/>
        <v>23293483.712829046</v>
      </c>
    </row>
    <row r="359" spans="2:12" x14ac:dyDescent="0.25">
      <c r="B359" s="22">
        <v>28</v>
      </c>
      <c r="C359" s="22">
        <v>335</v>
      </c>
      <c r="D359" s="34">
        <f t="shared" si="98"/>
        <v>393299.8257449987</v>
      </c>
      <c r="E359" s="34">
        <f t="shared" si="92"/>
        <v>47195.979089399843</v>
      </c>
      <c r="F359" s="34">
        <f t="shared" si="93"/>
        <v>45946.479089399843</v>
      </c>
      <c r="G359" s="34">
        <f t="shared" si="94"/>
        <v>1249.5</v>
      </c>
      <c r="H359" s="34">
        <f t="shared" si="95"/>
        <v>93142.458178799687</v>
      </c>
      <c r="I359" s="35">
        <f t="shared" si="99"/>
        <v>22969293.171007846</v>
      </c>
      <c r="J359" s="34">
        <f t="shared" si="85"/>
        <v>155367.19025796396</v>
      </c>
      <c r="K359" s="36">
        <f t="shared" si="97"/>
        <v>418582.5</v>
      </c>
      <c r="L359" s="37">
        <f t="shared" si="96"/>
        <v>23387875.671007846</v>
      </c>
    </row>
    <row r="360" spans="2:12" s="17" customFormat="1" x14ac:dyDescent="0.25">
      <c r="B360" s="38">
        <v>28</v>
      </c>
      <c r="C360" s="38">
        <v>336</v>
      </c>
      <c r="D360" s="39">
        <f t="shared" si="98"/>
        <v>393299.8257449987</v>
      </c>
      <c r="E360" s="39">
        <f t="shared" si="92"/>
        <v>47195.979089399843</v>
      </c>
      <c r="F360" s="39">
        <f t="shared" si="93"/>
        <v>45946.479089399843</v>
      </c>
      <c r="G360" s="39">
        <f t="shared" si="94"/>
        <v>1249.5</v>
      </c>
      <c r="H360" s="39">
        <f t="shared" si="95"/>
        <v>93142.458178799687</v>
      </c>
      <c r="I360" s="40">
        <f>IF(B360&lt;=($F$7-$F$6),H360+I359+SUM(J349:J360),0)</f>
        <v>24892681.915745139</v>
      </c>
      <c r="J360" s="39">
        <f t="shared" si="85"/>
        <v>155999.78278642829</v>
      </c>
      <c r="K360" s="41">
        <f t="shared" si="97"/>
        <v>419832</v>
      </c>
      <c r="L360" s="42">
        <f t="shared" si="96"/>
        <v>25312513.915745139</v>
      </c>
    </row>
    <row r="361" spans="2:12" x14ac:dyDescent="0.25">
      <c r="B361" s="22">
        <v>29</v>
      </c>
      <c r="C361" s="22">
        <v>337</v>
      </c>
      <c r="D361" s="34">
        <f t="shared" ref="D361:D372" si="100">IF(B361&lt;=($F$7-$F$6), IF($F$18="Yes",15000,$F$8*(1+$F$9)^28),0)</f>
        <v>432629.80831949855</v>
      </c>
      <c r="E361" s="34">
        <f t="shared" si="92"/>
        <v>51915.576998339828</v>
      </c>
      <c r="F361" s="34">
        <f t="shared" si="93"/>
        <v>50666.076998339828</v>
      </c>
      <c r="G361" s="34">
        <f t="shared" si="94"/>
        <v>1249.5</v>
      </c>
      <c r="H361" s="34">
        <f t="shared" si="95"/>
        <v>102581.65399667966</v>
      </c>
      <c r="I361" s="35">
        <f t="shared" ref="I361:I371" si="101">IF(B361&lt;=($F$7-$F$6),H361+I360,0)</f>
        <v>24995263.569741819</v>
      </c>
      <c r="J361" s="34">
        <f t="shared" si="85"/>
        <v>169062.79801110242</v>
      </c>
      <c r="K361" s="36">
        <f t="shared" si="97"/>
        <v>421081.5</v>
      </c>
      <c r="L361" s="37">
        <f t="shared" si="96"/>
        <v>25416345.069741819</v>
      </c>
    </row>
    <row r="362" spans="2:12" x14ac:dyDescent="0.25">
      <c r="B362" s="22">
        <v>29</v>
      </c>
      <c r="C362" s="22">
        <v>338</v>
      </c>
      <c r="D362" s="34">
        <f t="shared" si="100"/>
        <v>432629.80831949855</v>
      </c>
      <c r="E362" s="34">
        <f t="shared" si="92"/>
        <v>51915.576998339828</v>
      </c>
      <c r="F362" s="34">
        <f t="shared" si="93"/>
        <v>50666.076998339828</v>
      </c>
      <c r="G362" s="34">
        <f t="shared" si="94"/>
        <v>1249.5</v>
      </c>
      <c r="H362" s="34">
        <f t="shared" si="95"/>
        <v>102581.65399667966</v>
      </c>
      <c r="I362" s="35">
        <f t="shared" si="101"/>
        <v>25097845.223738499</v>
      </c>
      <c r="J362" s="34">
        <f t="shared" si="85"/>
        <v>169759.49841116319</v>
      </c>
      <c r="K362" s="36">
        <f t="shared" si="97"/>
        <v>422331</v>
      </c>
      <c r="L362" s="37">
        <f t="shared" si="96"/>
        <v>25520176.223738499</v>
      </c>
    </row>
    <row r="363" spans="2:12" x14ac:dyDescent="0.25">
      <c r="B363" s="22">
        <v>29</v>
      </c>
      <c r="C363" s="22">
        <v>339</v>
      </c>
      <c r="D363" s="34">
        <f t="shared" si="100"/>
        <v>432629.80831949855</v>
      </c>
      <c r="E363" s="34">
        <f t="shared" si="92"/>
        <v>51915.576998339828</v>
      </c>
      <c r="F363" s="34">
        <f t="shared" si="93"/>
        <v>50666.076998339828</v>
      </c>
      <c r="G363" s="34">
        <f t="shared" si="94"/>
        <v>1249.5</v>
      </c>
      <c r="H363" s="34">
        <f t="shared" si="95"/>
        <v>102581.65399667966</v>
      </c>
      <c r="I363" s="35">
        <f t="shared" si="101"/>
        <v>25200426.877735179</v>
      </c>
      <c r="J363" s="34">
        <f t="shared" si="85"/>
        <v>170456.19881122399</v>
      </c>
      <c r="K363" s="36">
        <f t="shared" si="97"/>
        <v>423580.5</v>
      </c>
      <c r="L363" s="37">
        <f t="shared" si="96"/>
        <v>25624007.377735179</v>
      </c>
    </row>
    <row r="364" spans="2:12" x14ac:dyDescent="0.25">
      <c r="B364" s="22">
        <v>29</v>
      </c>
      <c r="C364" s="22">
        <v>340</v>
      </c>
      <c r="D364" s="34">
        <f t="shared" si="100"/>
        <v>432629.80831949855</v>
      </c>
      <c r="E364" s="34">
        <f t="shared" si="92"/>
        <v>51915.576998339828</v>
      </c>
      <c r="F364" s="34">
        <f t="shared" si="93"/>
        <v>50666.076998339828</v>
      </c>
      <c r="G364" s="34">
        <f t="shared" si="94"/>
        <v>1249.5</v>
      </c>
      <c r="H364" s="34">
        <f t="shared" si="95"/>
        <v>102581.65399667966</v>
      </c>
      <c r="I364" s="35">
        <f t="shared" si="101"/>
        <v>25303008.531731859</v>
      </c>
      <c r="J364" s="34">
        <f t="shared" si="85"/>
        <v>171152.89921128476</v>
      </c>
      <c r="K364" s="36">
        <f t="shared" si="97"/>
        <v>424830</v>
      </c>
      <c r="L364" s="37">
        <f t="shared" si="96"/>
        <v>25727838.531731859</v>
      </c>
    </row>
    <row r="365" spans="2:12" x14ac:dyDescent="0.25">
      <c r="B365" s="22">
        <v>29</v>
      </c>
      <c r="C365" s="22">
        <v>341</v>
      </c>
      <c r="D365" s="34">
        <f t="shared" si="100"/>
        <v>432629.80831949855</v>
      </c>
      <c r="E365" s="34">
        <f t="shared" si="92"/>
        <v>51915.576998339828</v>
      </c>
      <c r="F365" s="34">
        <f t="shared" si="93"/>
        <v>50666.076998339828</v>
      </c>
      <c r="G365" s="34">
        <f t="shared" si="94"/>
        <v>1249.5</v>
      </c>
      <c r="H365" s="34">
        <f t="shared" si="95"/>
        <v>102581.65399667966</v>
      </c>
      <c r="I365" s="35">
        <f t="shared" si="101"/>
        <v>25405590.185728539</v>
      </c>
      <c r="J365" s="34">
        <f t="shared" si="85"/>
        <v>171849.59961134556</v>
      </c>
      <c r="K365" s="36">
        <f t="shared" si="97"/>
        <v>426079.5</v>
      </c>
      <c r="L365" s="37">
        <f t="shared" si="96"/>
        <v>25831669.685728539</v>
      </c>
    </row>
    <row r="366" spans="2:12" x14ac:dyDescent="0.25">
      <c r="B366" s="22">
        <v>29</v>
      </c>
      <c r="C366" s="22">
        <v>342</v>
      </c>
      <c r="D366" s="34">
        <f t="shared" si="100"/>
        <v>432629.80831949855</v>
      </c>
      <c r="E366" s="34">
        <f t="shared" si="92"/>
        <v>51915.576998339828</v>
      </c>
      <c r="F366" s="34">
        <f t="shared" si="93"/>
        <v>50666.076998339828</v>
      </c>
      <c r="G366" s="34">
        <f t="shared" si="94"/>
        <v>1249.5</v>
      </c>
      <c r="H366" s="34">
        <f t="shared" si="95"/>
        <v>102581.65399667966</v>
      </c>
      <c r="I366" s="35">
        <f t="shared" si="101"/>
        <v>25508171.839725219</v>
      </c>
      <c r="J366" s="34">
        <f t="shared" si="85"/>
        <v>172546.30001140633</v>
      </c>
      <c r="K366" s="36">
        <f t="shared" si="97"/>
        <v>427329</v>
      </c>
      <c r="L366" s="37">
        <f t="shared" si="96"/>
        <v>25935500.839725219</v>
      </c>
    </row>
    <row r="367" spans="2:12" x14ac:dyDescent="0.25">
      <c r="B367" s="22">
        <v>29</v>
      </c>
      <c r="C367" s="22">
        <v>343</v>
      </c>
      <c r="D367" s="34">
        <f t="shared" si="100"/>
        <v>432629.80831949855</v>
      </c>
      <c r="E367" s="34">
        <f t="shared" si="92"/>
        <v>51915.576998339828</v>
      </c>
      <c r="F367" s="34">
        <f t="shared" si="93"/>
        <v>50666.076998339828</v>
      </c>
      <c r="G367" s="34">
        <f t="shared" si="94"/>
        <v>1249.5</v>
      </c>
      <c r="H367" s="34">
        <f t="shared" si="95"/>
        <v>102581.65399667966</v>
      </c>
      <c r="I367" s="35">
        <f t="shared" si="101"/>
        <v>25610753.493721899</v>
      </c>
      <c r="J367" s="34">
        <f t="shared" si="85"/>
        <v>173243.00041146713</v>
      </c>
      <c r="K367" s="36">
        <f t="shared" si="97"/>
        <v>428578.5</v>
      </c>
      <c r="L367" s="37">
        <f t="shared" si="96"/>
        <v>26039331.993721899</v>
      </c>
    </row>
    <row r="368" spans="2:12" x14ac:dyDescent="0.25">
      <c r="B368" s="22">
        <v>29</v>
      </c>
      <c r="C368" s="22">
        <v>344</v>
      </c>
      <c r="D368" s="34">
        <f t="shared" si="100"/>
        <v>432629.80831949855</v>
      </c>
      <c r="E368" s="34">
        <f t="shared" si="92"/>
        <v>51915.576998339828</v>
      </c>
      <c r="F368" s="34">
        <f t="shared" si="93"/>
        <v>50666.076998339828</v>
      </c>
      <c r="G368" s="34">
        <f t="shared" si="94"/>
        <v>1249.5</v>
      </c>
      <c r="H368" s="34">
        <f t="shared" si="95"/>
        <v>102581.65399667966</v>
      </c>
      <c r="I368" s="35">
        <f t="shared" si="101"/>
        <v>25713335.147718579</v>
      </c>
      <c r="J368" s="34">
        <f t="shared" si="85"/>
        <v>173939.7008115279</v>
      </c>
      <c r="K368" s="36">
        <f t="shared" si="97"/>
        <v>429828</v>
      </c>
      <c r="L368" s="37">
        <f t="shared" si="96"/>
        <v>26143163.147718579</v>
      </c>
    </row>
    <row r="369" spans="2:12" x14ac:dyDescent="0.25">
      <c r="B369" s="22">
        <v>29</v>
      </c>
      <c r="C369" s="22">
        <v>345</v>
      </c>
      <c r="D369" s="34">
        <f t="shared" si="100"/>
        <v>432629.80831949855</v>
      </c>
      <c r="E369" s="34">
        <f t="shared" si="92"/>
        <v>51915.576998339828</v>
      </c>
      <c r="F369" s="34">
        <f t="shared" si="93"/>
        <v>50666.076998339828</v>
      </c>
      <c r="G369" s="34">
        <f t="shared" si="94"/>
        <v>1249.5</v>
      </c>
      <c r="H369" s="34">
        <f t="shared" si="95"/>
        <v>102581.65399667966</v>
      </c>
      <c r="I369" s="35">
        <f t="shared" si="101"/>
        <v>25815916.801715259</v>
      </c>
      <c r="J369" s="34">
        <f t="shared" si="85"/>
        <v>174636.4012115887</v>
      </c>
      <c r="K369" s="36">
        <f t="shared" si="97"/>
        <v>431077.5</v>
      </c>
      <c r="L369" s="37">
        <f t="shared" si="96"/>
        <v>26246994.301715259</v>
      </c>
    </row>
    <row r="370" spans="2:12" x14ac:dyDescent="0.25">
      <c r="B370" s="22">
        <v>29</v>
      </c>
      <c r="C370" s="22">
        <v>346</v>
      </c>
      <c r="D370" s="34">
        <f t="shared" si="100"/>
        <v>432629.80831949855</v>
      </c>
      <c r="E370" s="34">
        <f t="shared" si="92"/>
        <v>51915.576998339828</v>
      </c>
      <c r="F370" s="34">
        <f t="shared" si="93"/>
        <v>50666.076998339828</v>
      </c>
      <c r="G370" s="34">
        <f t="shared" si="94"/>
        <v>1249.5</v>
      </c>
      <c r="H370" s="34">
        <f t="shared" si="95"/>
        <v>102581.65399667966</v>
      </c>
      <c r="I370" s="35">
        <f t="shared" si="101"/>
        <v>25918498.455711938</v>
      </c>
      <c r="J370" s="34">
        <f t="shared" si="85"/>
        <v>175333.10161164947</v>
      </c>
      <c r="K370" s="36">
        <f t="shared" si="97"/>
        <v>432327</v>
      </c>
      <c r="L370" s="37">
        <f t="shared" si="96"/>
        <v>26350825.455711938</v>
      </c>
    </row>
    <row r="371" spans="2:12" x14ac:dyDescent="0.25">
      <c r="B371" s="22">
        <v>29</v>
      </c>
      <c r="C371" s="22">
        <v>347</v>
      </c>
      <c r="D371" s="34">
        <f t="shared" si="100"/>
        <v>432629.80831949855</v>
      </c>
      <c r="E371" s="34">
        <f t="shared" si="92"/>
        <v>51915.576998339828</v>
      </c>
      <c r="F371" s="34">
        <f t="shared" si="93"/>
        <v>50666.076998339828</v>
      </c>
      <c r="G371" s="34">
        <f t="shared" si="94"/>
        <v>1249.5</v>
      </c>
      <c r="H371" s="34">
        <f t="shared" si="95"/>
        <v>102581.65399667966</v>
      </c>
      <c r="I371" s="35">
        <f t="shared" si="101"/>
        <v>26021080.109708618</v>
      </c>
      <c r="J371" s="34">
        <f t="shared" si="85"/>
        <v>176029.80201171027</v>
      </c>
      <c r="K371" s="36">
        <f t="shared" si="97"/>
        <v>433576.5</v>
      </c>
      <c r="L371" s="37">
        <f t="shared" si="96"/>
        <v>26454656.609708618</v>
      </c>
    </row>
    <row r="372" spans="2:12" s="17" customFormat="1" x14ac:dyDescent="0.25">
      <c r="B372" s="38">
        <v>29</v>
      </c>
      <c r="C372" s="38">
        <v>348</v>
      </c>
      <c r="D372" s="39">
        <f t="shared" si="100"/>
        <v>432629.80831949855</v>
      </c>
      <c r="E372" s="39">
        <f t="shared" si="92"/>
        <v>51915.576998339828</v>
      </c>
      <c r="F372" s="39">
        <f t="shared" si="93"/>
        <v>50666.076998339828</v>
      </c>
      <c r="G372" s="39">
        <f t="shared" si="94"/>
        <v>1249.5</v>
      </c>
      <c r="H372" s="39">
        <f t="shared" si="95"/>
        <v>102581.65399667966</v>
      </c>
      <c r="I372" s="40">
        <f>IF(B372&lt;=($F$7-$F$6),H372+I371+SUM(J361:J372),0)</f>
        <v>28198397.566242538</v>
      </c>
      <c r="J372" s="39">
        <f t="shared" si="85"/>
        <v>176726.50241177104</v>
      </c>
      <c r="K372" s="41">
        <f t="shared" si="97"/>
        <v>434826</v>
      </c>
      <c r="L372" s="42">
        <f t="shared" si="96"/>
        <v>28633223.566242538</v>
      </c>
    </row>
    <row r="373" spans="2:12" x14ac:dyDescent="0.25">
      <c r="B373" s="22">
        <v>30</v>
      </c>
      <c r="C373" s="22">
        <v>349</v>
      </c>
      <c r="D373" s="34">
        <f t="shared" ref="D373:D384" si="102">IF(B373&lt;=($F$7-$F$6), IF($F$18="Yes",15000,$F$8*(1+$F$9)^29),0)</f>
        <v>475892.78915144841</v>
      </c>
      <c r="E373" s="34">
        <f t="shared" si="92"/>
        <v>57107.13469817381</v>
      </c>
      <c r="F373" s="34">
        <f t="shared" si="93"/>
        <v>55857.634698173802</v>
      </c>
      <c r="G373" s="34">
        <f t="shared" si="94"/>
        <v>1249.5</v>
      </c>
      <c r="H373" s="34">
        <f t="shared" si="95"/>
        <v>112964.7693963476</v>
      </c>
      <c r="I373" s="35">
        <f t="shared" ref="I373:I383" si="103">IF(B373&lt;=($F$7-$F$6),H373+I372,0)</f>
        <v>28311362.335638884</v>
      </c>
      <c r="J373" s="34">
        <f t="shared" si="85"/>
        <v>191514.11680406393</v>
      </c>
      <c r="K373" s="36">
        <f t="shared" si="97"/>
        <v>436075.5</v>
      </c>
      <c r="L373" s="37">
        <f t="shared" si="96"/>
        <v>28747437.835638884</v>
      </c>
    </row>
    <row r="374" spans="2:12" x14ac:dyDescent="0.25">
      <c r="B374" s="22">
        <v>30</v>
      </c>
      <c r="C374" s="22">
        <v>350</v>
      </c>
      <c r="D374" s="34">
        <f t="shared" si="102"/>
        <v>475892.78915144841</v>
      </c>
      <c r="E374" s="34">
        <f t="shared" si="92"/>
        <v>57107.13469817381</v>
      </c>
      <c r="F374" s="34">
        <f t="shared" si="93"/>
        <v>55857.634698173802</v>
      </c>
      <c r="G374" s="34">
        <f t="shared" si="94"/>
        <v>1249.5</v>
      </c>
      <c r="H374" s="34">
        <f t="shared" si="95"/>
        <v>112964.7693963476</v>
      </c>
      <c r="I374" s="35">
        <f t="shared" si="103"/>
        <v>28424327.105035231</v>
      </c>
      <c r="J374" s="34">
        <f t="shared" ref="J374:J419" si="104">IF(B373&lt;=($F$7-$F$6), I373*($F$15/12),0)</f>
        <v>192281.33586288078</v>
      </c>
      <c r="K374" s="36">
        <f t="shared" si="97"/>
        <v>437325</v>
      </c>
      <c r="L374" s="37">
        <f t="shared" si="96"/>
        <v>28861652.105035231</v>
      </c>
    </row>
    <row r="375" spans="2:12" x14ac:dyDescent="0.25">
      <c r="B375" s="22">
        <v>30</v>
      </c>
      <c r="C375" s="22">
        <v>351</v>
      </c>
      <c r="D375" s="34">
        <f t="shared" si="102"/>
        <v>475892.78915144841</v>
      </c>
      <c r="E375" s="34">
        <f t="shared" si="92"/>
        <v>57107.13469817381</v>
      </c>
      <c r="F375" s="34">
        <f t="shared" si="93"/>
        <v>55857.634698173802</v>
      </c>
      <c r="G375" s="34">
        <f t="shared" si="94"/>
        <v>1249.5</v>
      </c>
      <c r="H375" s="34">
        <f t="shared" si="95"/>
        <v>112964.7693963476</v>
      </c>
      <c r="I375" s="35">
        <f t="shared" si="103"/>
        <v>28537291.874431577</v>
      </c>
      <c r="J375" s="34">
        <f t="shared" si="104"/>
        <v>193048.55492169762</v>
      </c>
      <c r="K375" s="36">
        <f t="shared" si="97"/>
        <v>438574.5</v>
      </c>
      <c r="L375" s="37">
        <f t="shared" si="96"/>
        <v>28975866.374431577</v>
      </c>
    </row>
    <row r="376" spans="2:12" x14ac:dyDescent="0.25">
      <c r="B376" s="22">
        <v>30</v>
      </c>
      <c r="C376" s="22">
        <v>352</v>
      </c>
      <c r="D376" s="34">
        <f t="shared" si="102"/>
        <v>475892.78915144841</v>
      </c>
      <c r="E376" s="34">
        <f t="shared" si="92"/>
        <v>57107.13469817381</v>
      </c>
      <c r="F376" s="34">
        <f t="shared" si="93"/>
        <v>55857.634698173802</v>
      </c>
      <c r="G376" s="34">
        <f t="shared" si="94"/>
        <v>1249.5</v>
      </c>
      <c r="H376" s="34">
        <f t="shared" si="95"/>
        <v>112964.7693963476</v>
      </c>
      <c r="I376" s="35">
        <f t="shared" si="103"/>
        <v>28650256.643827923</v>
      </c>
      <c r="J376" s="34">
        <f t="shared" si="104"/>
        <v>193815.77398051447</v>
      </c>
      <c r="K376" s="36">
        <f t="shared" si="97"/>
        <v>439824</v>
      </c>
      <c r="L376" s="37">
        <f t="shared" si="96"/>
        <v>29090080.643827923</v>
      </c>
    </row>
    <row r="377" spans="2:12" x14ac:dyDescent="0.25">
      <c r="B377" s="22">
        <v>30</v>
      </c>
      <c r="C377" s="22">
        <v>353</v>
      </c>
      <c r="D377" s="34">
        <f t="shared" si="102"/>
        <v>475892.78915144841</v>
      </c>
      <c r="E377" s="34">
        <f t="shared" si="92"/>
        <v>57107.13469817381</v>
      </c>
      <c r="F377" s="34">
        <f t="shared" si="93"/>
        <v>55857.634698173802</v>
      </c>
      <c r="G377" s="34">
        <f t="shared" si="94"/>
        <v>1249.5</v>
      </c>
      <c r="H377" s="34">
        <f t="shared" si="95"/>
        <v>112964.7693963476</v>
      </c>
      <c r="I377" s="35">
        <f t="shared" si="103"/>
        <v>28763221.413224269</v>
      </c>
      <c r="J377" s="34">
        <f t="shared" si="104"/>
        <v>194582.99303933131</v>
      </c>
      <c r="K377" s="36">
        <f t="shared" si="97"/>
        <v>441073.5</v>
      </c>
      <c r="L377" s="37">
        <f t="shared" si="96"/>
        <v>29204294.913224269</v>
      </c>
    </row>
    <row r="378" spans="2:12" x14ac:dyDescent="0.25">
      <c r="B378" s="22">
        <v>30</v>
      </c>
      <c r="C378" s="22">
        <v>354</v>
      </c>
      <c r="D378" s="34">
        <f t="shared" si="102"/>
        <v>475892.78915144841</v>
      </c>
      <c r="E378" s="34">
        <f t="shared" si="92"/>
        <v>57107.13469817381</v>
      </c>
      <c r="F378" s="34">
        <f t="shared" si="93"/>
        <v>55857.634698173802</v>
      </c>
      <c r="G378" s="34">
        <f t="shared" si="94"/>
        <v>1249.5</v>
      </c>
      <c r="H378" s="34">
        <f t="shared" si="95"/>
        <v>112964.7693963476</v>
      </c>
      <c r="I378" s="35">
        <f t="shared" si="103"/>
        <v>28876186.182620615</v>
      </c>
      <c r="J378" s="34">
        <f t="shared" si="104"/>
        <v>195350.21209814819</v>
      </c>
      <c r="K378" s="36">
        <f t="shared" si="97"/>
        <v>442323</v>
      </c>
      <c r="L378" s="37">
        <f t="shared" si="96"/>
        <v>29318509.182620615</v>
      </c>
    </row>
    <row r="379" spans="2:12" x14ac:dyDescent="0.25">
      <c r="B379" s="22">
        <v>30</v>
      </c>
      <c r="C379" s="22">
        <v>355</v>
      </c>
      <c r="D379" s="34">
        <f t="shared" si="102"/>
        <v>475892.78915144841</v>
      </c>
      <c r="E379" s="34">
        <f t="shared" si="92"/>
        <v>57107.13469817381</v>
      </c>
      <c r="F379" s="34">
        <f t="shared" si="93"/>
        <v>55857.634698173802</v>
      </c>
      <c r="G379" s="34">
        <f t="shared" si="94"/>
        <v>1249.5</v>
      </c>
      <c r="H379" s="34">
        <f t="shared" si="95"/>
        <v>112964.7693963476</v>
      </c>
      <c r="I379" s="35">
        <f t="shared" si="103"/>
        <v>28989150.952016961</v>
      </c>
      <c r="J379" s="34">
        <f t="shared" si="104"/>
        <v>196117.43115696503</v>
      </c>
      <c r="K379" s="36">
        <f t="shared" si="97"/>
        <v>443572.5</v>
      </c>
      <c r="L379" s="37">
        <f t="shared" si="96"/>
        <v>29432723.452016961</v>
      </c>
    </row>
    <row r="380" spans="2:12" x14ac:dyDescent="0.25">
      <c r="B380" s="22">
        <v>30</v>
      </c>
      <c r="C380" s="22">
        <v>356</v>
      </c>
      <c r="D380" s="34">
        <f t="shared" si="102"/>
        <v>475892.78915144841</v>
      </c>
      <c r="E380" s="34">
        <f t="shared" si="92"/>
        <v>57107.13469817381</v>
      </c>
      <c r="F380" s="34">
        <f t="shared" si="93"/>
        <v>55857.634698173802</v>
      </c>
      <c r="G380" s="34">
        <f t="shared" si="94"/>
        <v>1249.5</v>
      </c>
      <c r="H380" s="34">
        <f t="shared" si="95"/>
        <v>112964.7693963476</v>
      </c>
      <c r="I380" s="35">
        <f t="shared" si="103"/>
        <v>29102115.721413307</v>
      </c>
      <c r="J380" s="34">
        <f t="shared" si="104"/>
        <v>196884.65021578188</v>
      </c>
      <c r="K380" s="36">
        <f t="shared" si="97"/>
        <v>444822</v>
      </c>
      <c r="L380" s="37">
        <f t="shared" si="96"/>
        <v>29546937.721413307</v>
      </c>
    </row>
    <row r="381" spans="2:12" x14ac:dyDescent="0.25">
      <c r="B381" s="22">
        <v>30</v>
      </c>
      <c r="C381" s="22">
        <v>357</v>
      </c>
      <c r="D381" s="34">
        <f t="shared" si="102"/>
        <v>475892.78915144841</v>
      </c>
      <c r="E381" s="34">
        <f t="shared" si="92"/>
        <v>57107.13469817381</v>
      </c>
      <c r="F381" s="34">
        <f t="shared" si="93"/>
        <v>55857.634698173802</v>
      </c>
      <c r="G381" s="34">
        <f t="shared" si="94"/>
        <v>1249.5</v>
      </c>
      <c r="H381" s="34">
        <f t="shared" si="95"/>
        <v>112964.7693963476</v>
      </c>
      <c r="I381" s="35">
        <f t="shared" si="103"/>
        <v>29215080.490809653</v>
      </c>
      <c r="J381" s="34">
        <f t="shared" si="104"/>
        <v>197651.86927459872</v>
      </c>
      <c r="K381" s="36">
        <f t="shared" si="97"/>
        <v>446071.5</v>
      </c>
      <c r="L381" s="37">
        <f t="shared" si="96"/>
        <v>29661151.990809653</v>
      </c>
    </row>
    <row r="382" spans="2:12" x14ac:dyDescent="0.25">
      <c r="B382" s="22">
        <v>30</v>
      </c>
      <c r="C382" s="22">
        <v>358</v>
      </c>
      <c r="D382" s="34">
        <f t="shared" si="102"/>
        <v>475892.78915144841</v>
      </c>
      <c r="E382" s="34">
        <f t="shared" si="92"/>
        <v>57107.13469817381</v>
      </c>
      <c r="F382" s="34">
        <f t="shared" si="93"/>
        <v>55857.634698173802</v>
      </c>
      <c r="G382" s="34">
        <f t="shared" si="94"/>
        <v>1249.5</v>
      </c>
      <c r="H382" s="34">
        <f t="shared" si="95"/>
        <v>112964.7693963476</v>
      </c>
      <c r="I382" s="35">
        <f t="shared" si="103"/>
        <v>29328045.260205999</v>
      </c>
      <c r="J382" s="34">
        <f t="shared" si="104"/>
        <v>198419.08833341557</v>
      </c>
      <c r="K382" s="36">
        <f t="shared" si="97"/>
        <v>447321</v>
      </c>
      <c r="L382" s="37">
        <f t="shared" si="96"/>
        <v>29775366.260205999</v>
      </c>
    </row>
    <row r="383" spans="2:12" x14ac:dyDescent="0.25">
      <c r="B383" s="22">
        <v>30</v>
      </c>
      <c r="C383" s="22">
        <v>359</v>
      </c>
      <c r="D383" s="34">
        <f t="shared" si="102"/>
        <v>475892.78915144841</v>
      </c>
      <c r="E383" s="34">
        <f t="shared" si="92"/>
        <v>57107.13469817381</v>
      </c>
      <c r="F383" s="34">
        <f t="shared" si="93"/>
        <v>55857.634698173802</v>
      </c>
      <c r="G383" s="34">
        <f t="shared" si="94"/>
        <v>1249.5</v>
      </c>
      <c r="H383" s="34">
        <f t="shared" si="95"/>
        <v>112964.7693963476</v>
      </c>
      <c r="I383" s="35">
        <f t="shared" si="103"/>
        <v>29441010.029602345</v>
      </c>
      <c r="J383" s="34">
        <f t="shared" si="104"/>
        <v>199186.30739223244</v>
      </c>
      <c r="K383" s="36">
        <f t="shared" si="97"/>
        <v>448570.5</v>
      </c>
      <c r="L383" s="37">
        <f t="shared" si="96"/>
        <v>29889580.529602345</v>
      </c>
    </row>
    <row r="384" spans="2:12" s="17" customFormat="1" x14ac:dyDescent="0.25">
      <c r="B384" s="38">
        <v>30</v>
      </c>
      <c r="C384" s="38">
        <v>360</v>
      </c>
      <c r="D384" s="39">
        <f t="shared" si="102"/>
        <v>475892.78915144841</v>
      </c>
      <c r="E384" s="39">
        <f t="shared" si="92"/>
        <v>57107.13469817381</v>
      </c>
      <c r="F384" s="39">
        <f t="shared" si="93"/>
        <v>55857.634698173802</v>
      </c>
      <c r="G384" s="39">
        <f t="shared" si="94"/>
        <v>1249.5</v>
      </c>
      <c r="H384" s="39">
        <f t="shared" si="95"/>
        <v>112964.7693963476</v>
      </c>
      <c r="I384" s="40">
        <f>IF(B384&lt;=($F$7-$F$6),H384+I383+SUM(J373:J384),0)</f>
        <v>31902780.658529371</v>
      </c>
      <c r="J384" s="39">
        <f t="shared" si="104"/>
        <v>199953.52645104929</v>
      </c>
      <c r="K384" s="41">
        <f t="shared" si="97"/>
        <v>449820</v>
      </c>
      <c r="L384" s="42">
        <f t="shared" si="96"/>
        <v>32352600.658529371</v>
      </c>
    </row>
    <row r="385" spans="2:12" x14ac:dyDescent="0.25">
      <c r="B385" s="22">
        <v>31</v>
      </c>
      <c r="C385" s="22">
        <v>361</v>
      </c>
      <c r="D385" s="34">
        <f t="shared" ref="D385:D396" si="105">IF(B385&lt;=($F$7-$F$6), IF($F$18="Yes",15000,$F$8*(1+$F$9)^30),0)</f>
        <v>523482.06806659332</v>
      </c>
      <c r="E385" s="34">
        <f t="shared" si="92"/>
        <v>62817.848167991193</v>
      </c>
      <c r="F385" s="34">
        <f t="shared" si="93"/>
        <v>61568.348167991193</v>
      </c>
      <c r="G385" s="34">
        <f t="shared" si="94"/>
        <v>1249.5</v>
      </c>
      <c r="H385" s="34">
        <f t="shared" si="95"/>
        <v>124386.19633598239</v>
      </c>
      <c r="I385" s="35">
        <f t="shared" ref="I385:I395" si="106">IF(B385&lt;=($F$7-$F$6),H385+I384,0)</f>
        <v>32027166.854865354</v>
      </c>
      <c r="J385" s="34">
        <f t="shared" si="104"/>
        <v>216673.05197251198</v>
      </c>
      <c r="K385" s="36">
        <f t="shared" si="97"/>
        <v>451069.5</v>
      </c>
      <c r="L385" s="37">
        <f t="shared" si="96"/>
        <v>32478236.354865354</v>
      </c>
    </row>
    <row r="386" spans="2:12" x14ac:dyDescent="0.25">
      <c r="B386" s="22">
        <v>31</v>
      </c>
      <c r="C386" s="22">
        <v>362</v>
      </c>
      <c r="D386" s="34">
        <f t="shared" si="105"/>
        <v>523482.06806659332</v>
      </c>
      <c r="E386" s="34">
        <f t="shared" si="92"/>
        <v>62817.848167991193</v>
      </c>
      <c r="F386" s="34">
        <f t="shared" si="93"/>
        <v>61568.348167991193</v>
      </c>
      <c r="G386" s="34">
        <f t="shared" si="94"/>
        <v>1249.5</v>
      </c>
      <c r="H386" s="34">
        <f t="shared" si="95"/>
        <v>124386.19633598239</v>
      </c>
      <c r="I386" s="35">
        <f t="shared" si="106"/>
        <v>32151553.051201336</v>
      </c>
      <c r="J386" s="34">
        <f t="shared" si="104"/>
        <v>217517.84155596053</v>
      </c>
      <c r="K386" s="36">
        <f t="shared" si="97"/>
        <v>452319</v>
      </c>
      <c r="L386" s="37">
        <f t="shared" si="96"/>
        <v>32603872.051201336</v>
      </c>
    </row>
    <row r="387" spans="2:12" x14ac:dyDescent="0.25">
      <c r="B387" s="22">
        <v>31</v>
      </c>
      <c r="C387" s="22">
        <v>363</v>
      </c>
      <c r="D387" s="34">
        <f t="shared" si="105"/>
        <v>523482.06806659332</v>
      </c>
      <c r="E387" s="34">
        <f t="shared" si="92"/>
        <v>62817.848167991193</v>
      </c>
      <c r="F387" s="34">
        <f t="shared" si="93"/>
        <v>61568.348167991193</v>
      </c>
      <c r="G387" s="34">
        <f t="shared" si="94"/>
        <v>1249.5</v>
      </c>
      <c r="H387" s="34">
        <f t="shared" si="95"/>
        <v>124386.19633598239</v>
      </c>
      <c r="I387" s="35">
        <f t="shared" si="106"/>
        <v>32275939.247537319</v>
      </c>
      <c r="J387" s="34">
        <f t="shared" si="104"/>
        <v>218362.63113940909</v>
      </c>
      <c r="K387" s="36">
        <f t="shared" si="97"/>
        <v>453568.5</v>
      </c>
      <c r="L387" s="37">
        <f t="shared" si="96"/>
        <v>32729507.747537319</v>
      </c>
    </row>
    <row r="388" spans="2:12" x14ac:dyDescent="0.25">
      <c r="B388" s="22">
        <v>31</v>
      </c>
      <c r="C388" s="22">
        <v>364</v>
      </c>
      <c r="D388" s="34">
        <f t="shared" si="105"/>
        <v>523482.06806659332</v>
      </c>
      <c r="E388" s="34">
        <f t="shared" si="92"/>
        <v>62817.848167991193</v>
      </c>
      <c r="F388" s="34">
        <f t="shared" si="93"/>
        <v>61568.348167991193</v>
      </c>
      <c r="G388" s="34">
        <f t="shared" si="94"/>
        <v>1249.5</v>
      </c>
      <c r="H388" s="34">
        <f t="shared" si="95"/>
        <v>124386.19633598239</v>
      </c>
      <c r="I388" s="35">
        <f t="shared" si="106"/>
        <v>32400325.443873301</v>
      </c>
      <c r="J388" s="34">
        <f t="shared" si="104"/>
        <v>219207.42072285764</v>
      </c>
      <c r="K388" s="36">
        <f t="shared" si="97"/>
        <v>454818</v>
      </c>
      <c r="L388" s="37">
        <f t="shared" si="96"/>
        <v>32855143.443873301</v>
      </c>
    </row>
    <row r="389" spans="2:12" x14ac:dyDescent="0.25">
      <c r="B389" s="22">
        <v>31</v>
      </c>
      <c r="C389" s="22">
        <v>365</v>
      </c>
      <c r="D389" s="34">
        <f t="shared" si="105"/>
        <v>523482.06806659332</v>
      </c>
      <c r="E389" s="34">
        <f t="shared" si="92"/>
        <v>62817.848167991193</v>
      </c>
      <c r="F389" s="34">
        <f t="shared" si="93"/>
        <v>61568.348167991193</v>
      </c>
      <c r="G389" s="34">
        <f t="shared" si="94"/>
        <v>1249.5</v>
      </c>
      <c r="H389" s="34">
        <f t="shared" si="95"/>
        <v>124386.19633598239</v>
      </c>
      <c r="I389" s="35">
        <f t="shared" si="106"/>
        <v>32524711.640209284</v>
      </c>
      <c r="J389" s="34">
        <f t="shared" si="104"/>
        <v>220052.21030630619</v>
      </c>
      <c r="K389" s="36">
        <f t="shared" si="97"/>
        <v>456067.5</v>
      </c>
      <c r="L389" s="37">
        <f t="shared" si="96"/>
        <v>32980779.140209284</v>
      </c>
    </row>
    <row r="390" spans="2:12" x14ac:dyDescent="0.25">
      <c r="B390" s="22">
        <v>31</v>
      </c>
      <c r="C390" s="22">
        <v>366</v>
      </c>
      <c r="D390" s="34">
        <f t="shared" si="105"/>
        <v>523482.06806659332</v>
      </c>
      <c r="E390" s="34">
        <f t="shared" si="92"/>
        <v>62817.848167991193</v>
      </c>
      <c r="F390" s="34">
        <f t="shared" si="93"/>
        <v>61568.348167991193</v>
      </c>
      <c r="G390" s="34">
        <f t="shared" si="94"/>
        <v>1249.5</v>
      </c>
      <c r="H390" s="34">
        <f t="shared" si="95"/>
        <v>124386.19633598239</v>
      </c>
      <c r="I390" s="35">
        <f t="shared" si="106"/>
        <v>32649097.836545266</v>
      </c>
      <c r="J390" s="34">
        <f t="shared" si="104"/>
        <v>220896.99988975475</v>
      </c>
      <c r="K390" s="36">
        <f t="shared" si="97"/>
        <v>457317</v>
      </c>
      <c r="L390" s="37">
        <f t="shared" si="96"/>
        <v>33106414.836545266</v>
      </c>
    </row>
    <row r="391" spans="2:12" x14ac:dyDescent="0.25">
      <c r="B391" s="22">
        <v>31</v>
      </c>
      <c r="C391" s="22">
        <v>367</v>
      </c>
      <c r="D391" s="34">
        <f t="shared" si="105"/>
        <v>523482.06806659332</v>
      </c>
      <c r="E391" s="34">
        <f t="shared" si="92"/>
        <v>62817.848167991193</v>
      </c>
      <c r="F391" s="34">
        <f t="shared" si="93"/>
        <v>61568.348167991193</v>
      </c>
      <c r="G391" s="34">
        <f t="shared" si="94"/>
        <v>1249.5</v>
      </c>
      <c r="H391" s="34">
        <f t="shared" si="95"/>
        <v>124386.19633598239</v>
      </c>
      <c r="I391" s="35">
        <f t="shared" si="106"/>
        <v>32773484.032881249</v>
      </c>
      <c r="J391" s="34">
        <f t="shared" si="104"/>
        <v>221741.78947320327</v>
      </c>
      <c r="K391" s="36">
        <f t="shared" si="97"/>
        <v>458566.5</v>
      </c>
      <c r="L391" s="37">
        <f t="shared" si="96"/>
        <v>33232050.532881249</v>
      </c>
    </row>
    <row r="392" spans="2:12" x14ac:dyDescent="0.25">
      <c r="B392" s="22">
        <v>31</v>
      </c>
      <c r="C392" s="22">
        <v>368</v>
      </c>
      <c r="D392" s="34">
        <f t="shared" si="105"/>
        <v>523482.06806659332</v>
      </c>
      <c r="E392" s="34">
        <f t="shared" si="92"/>
        <v>62817.848167991193</v>
      </c>
      <c r="F392" s="34">
        <f t="shared" si="93"/>
        <v>61568.348167991193</v>
      </c>
      <c r="G392" s="34">
        <f t="shared" si="94"/>
        <v>1249.5</v>
      </c>
      <c r="H392" s="34">
        <f t="shared" si="95"/>
        <v>124386.19633598239</v>
      </c>
      <c r="I392" s="35">
        <f t="shared" si="106"/>
        <v>32897870.229217231</v>
      </c>
      <c r="J392" s="34">
        <f t="shared" si="104"/>
        <v>222586.57905665183</v>
      </c>
      <c r="K392" s="36">
        <f t="shared" si="97"/>
        <v>459816</v>
      </c>
      <c r="L392" s="37">
        <f t="shared" si="96"/>
        <v>33357686.229217231</v>
      </c>
    </row>
    <row r="393" spans="2:12" x14ac:dyDescent="0.25">
      <c r="B393" s="22">
        <v>31</v>
      </c>
      <c r="C393" s="22">
        <v>369</v>
      </c>
      <c r="D393" s="34">
        <f t="shared" si="105"/>
        <v>523482.06806659332</v>
      </c>
      <c r="E393" s="34">
        <f t="shared" si="92"/>
        <v>62817.848167991193</v>
      </c>
      <c r="F393" s="34">
        <f t="shared" si="93"/>
        <v>61568.348167991193</v>
      </c>
      <c r="G393" s="34">
        <f t="shared" si="94"/>
        <v>1249.5</v>
      </c>
      <c r="H393" s="34">
        <f t="shared" si="95"/>
        <v>124386.19633598239</v>
      </c>
      <c r="I393" s="35">
        <f t="shared" si="106"/>
        <v>33022256.425553214</v>
      </c>
      <c r="J393" s="34">
        <f t="shared" si="104"/>
        <v>223431.36864010038</v>
      </c>
      <c r="K393" s="36">
        <f t="shared" si="97"/>
        <v>461065.5</v>
      </c>
      <c r="L393" s="37">
        <f t="shared" si="96"/>
        <v>33483321.925553214</v>
      </c>
    </row>
    <row r="394" spans="2:12" x14ac:dyDescent="0.25">
      <c r="B394" s="22">
        <v>31</v>
      </c>
      <c r="C394" s="22">
        <v>370</v>
      </c>
      <c r="D394" s="34">
        <f t="shared" si="105"/>
        <v>523482.06806659332</v>
      </c>
      <c r="E394" s="34">
        <f t="shared" si="92"/>
        <v>62817.848167991193</v>
      </c>
      <c r="F394" s="34">
        <f t="shared" si="93"/>
        <v>61568.348167991193</v>
      </c>
      <c r="G394" s="34">
        <f t="shared" si="94"/>
        <v>1249.5</v>
      </c>
      <c r="H394" s="34">
        <f t="shared" si="95"/>
        <v>124386.19633598239</v>
      </c>
      <c r="I394" s="35">
        <f t="shared" si="106"/>
        <v>33146642.621889196</v>
      </c>
      <c r="J394" s="34">
        <f t="shared" si="104"/>
        <v>224276.15822354893</v>
      </c>
      <c r="K394" s="36">
        <f t="shared" si="97"/>
        <v>462315</v>
      </c>
      <c r="L394" s="37">
        <f t="shared" si="96"/>
        <v>33608957.621889196</v>
      </c>
    </row>
    <row r="395" spans="2:12" x14ac:dyDescent="0.25">
      <c r="B395" s="22">
        <v>31</v>
      </c>
      <c r="C395" s="22">
        <v>371</v>
      </c>
      <c r="D395" s="34">
        <f t="shared" si="105"/>
        <v>523482.06806659332</v>
      </c>
      <c r="E395" s="34">
        <f t="shared" si="92"/>
        <v>62817.848167991193</v>
      </c>
      <c r="F395" s="34">
        <f t="shared" si="93"/>
        <v>61568.348167991193</v>
      </c>
      <c r="G395" s="34">
        <f t="shared" si="94"/>
        <v>1249.5</v>
      </c>
      <c r="H395" s="34">
        <f t="shared" si="95"/>
        <v>124386.19633598239</v>
      </c>
      <c r="I395" s="35">
        <f t="shared" si="106"/>
        <v>33271028.818225179</v>
      </c>
      <c r="J395" s="34">
        <f t="shared" si="104"/>
        <v>225120.94780699749</v>
      </c>
      <c r="K395" s="36">
        <f t="shared" si="97"/>
        <v>463564.5</v>
      </c>
      <c r="L395" s="37">
        <f t="shared" si="96"/>
        <v>33734593.318225175</v>
      </c>
    </row>
    <row r="396" spans="2:12" s="17" customFormat="1" x14ac:dyDescent="0.25">
      <c r="B396" s="38">
        <v>31</v>
      </c>
      <c r="C396" s="38">
        <v>372</v>
      </c>
      <c r="D396" s="39">
        <f t="shared" si="105"/>
        <v>523482.06806659332</v>
      </c>
      <c r="E396" s="39">
        <f t="shared" si="92"/>
        <v>62817.848167991193</v>
      </c>
      <c r="F396" s="39">
        <f t="shared" si="93"/>
        <v>61568.348167991193</v>
      </c>
      <c r="G396" s="39">
        <f t="shared" si="94"/>
        <v>1249.5</v>
      </c>
      <c r="H396" s="39">
        <f t="shared" si="95"/>
        <v>124386.19633598239</v>
      </c>
      <c r="I396" s="40">
        <f>IF(B396&lt;=($F$7-$F$6),H396+I395+SUM(J385:J396),0)</f>
        <v>36051247.750738911</v>
      </c>
      <c r="J396" s="39">
        <f t="shared" si="104"/>
        <v>225965.73739044601</v>
      </c>
      <c r="K396" s="41">
        <f t="shared" si="97"/>
        <v>464814</v>
      </c>
      <c r="L396" s="42">
        <f t="shared" si="96"/>
        <v>36516061.750738911</v>
      </c>
    </row>
    <row r="397" spans="2:12" x14ac:dyDescent="0.25">
      <c r="B397" s="22">
        <v>32</v>
      </c>
      <c r="C397" s="22">
        <v>373</v>
      </c>
      <c r="D397" s="34">
        <f t="shared" ref="D397:D408" si="107">IF(B397&lt;=($F$7-$F$6), IF($F$18="Yes",15000,$F$8*(1+$F$9)^31),0)</f>
        <v>575830.27487325273</v>
      </c>
      <c r="E397" s="34">
        <f t="shared" si="92"/>
        <v>69099.632984790325</v>
      </c>
      <c r="F397" s="34">
        <f t="shared" si="93"/>
        <v>67850.132984790325</v>
      </c>
      <c r="G397" s="34">
        <f t="shared" si="94"/>
        <v>1249.5</v>
      </c>
      <c r="H397" s="34">
        <f t="shared" si="95"/>
        <v>136949.76596958065</v>
      </c>
      <c r="I397" s="35">
        <f t="shared" ref="I397:I407" si="108">IF(B397&lt;=($F$7-$F$6),H397+I396,0)</f>
        <v>36188197.516708493</v>
      </c>
      <c r="J397" s="34">
        <f t="shared" si="104"/>
        <v>244848.05764043512</v>
      </c>
      <c r="K397" s="36">
        <f t="shared" si="97"/>
        <v>466063.5</v>
      </c>
      <c r="L397" s="37">
        <f t="shared" si="96"/>
        <v>36654261.016708493</v>
      </c>
    </row>
    <row r="398" spans="2:12" x14ac:dyDescent="0.25">
      <c r="B398" s="22">
        <v>32</v>
      </c>
      <c r="C398" s="22">
        <v>374</v>
      </c>
      <c r="D398" s="34">
        <f t="shared" si="107"/>
        <v>575830.27487325273</v>
      </c>
      <c r="E398" s="34">
        <f t="shared" si="92"/>
        <v>69099.632984790325</v>
      </c>
      <c r="F398" s="34">
        <f t="shared" si="93"/>
        <v>67850.132984790325</v>
      </c>
      <c r="G398" s="34">
        <f t="shared" si="94"/>
        <v>1249.5</v>
      </c>
      <c r="H398" s="34">
        <f t="shared" si="95"/>
        <v>136949.76596958065</v>
      </c>
      <c r="I398" s="35">
        <f t="shared" si="108"/>
        <v>36325147.282678075</v>
      </c>
      <c r="J398" s="34">
        <f t="shared" si="104"/>
        <v>245778.17480097854</v>
      </c>
      <c r="K398" s="36">
        <f t="shared" si="97"/>
        <v>467313</v>
      </c>
      <c r="L398" s="37">
        <f t="shared" si="96"/>
        <v>36792460.282678075</v>
      </c>
    </row>
    <row r="399" spans="2:12" x14ac:dyDescent="0.25">
      <c r="B399" s="22">
        <v>32</v>
      </c>
      <c r="C399" s="22">
        <v>375</v>
      </c>
      <c r="D399" s="34">
        <f t="shared" si="107"/>
        <v>575830.27487325273</v>
      </c>
      <c r="E399" s="34">
        <f t="shared" si="92"/>
        <v>69099.632984790325</v>
      </c>
      <c r="F399" s="34">
        <f t="shared" si="93"/>
        <v>67850.132984790325</v>
      </c>
      <c r="G399" s="34">
        <f t="shared" si="94"/>
        <v>1249.5</v>
      </c>
      <c r="H399" s="34">
        <f t="shared" si="95"/>
        <v>136949.76596958065</v>
      </c>
      <c r="I399" s="35">
        <f t="shared" si="108"/>
        <v>36462097.048647657</v>
      </c>
      <c r="J399" s="34">
        <f t="shared" si="104"/>
        <v>246708.29196152196</v>
      </c>
      <c r="K399" s="36">
        <f t="shared" si="97"/>
        <v>468562.5</v>
      </c>
      <c r="L399" s="37">
        <f t="shared" si="96"/>
        <v>36930659.548647657</v>
      </c>
    </row>
    <row r="400" spans="2:12" x14ac:dyDescent="0.25">
      <c r="B400" s="22">
        <v>32</v>
      </c>
      <c r="C400" s="22">
        <v>376</v>
      </c>
      <c r="D400" s="34">
        <f t="shared" si="107"/>
        <v>575830.27487325273</v>
      </c>
      <c r="E400" s="34">
        <f t="shared" si="92"/>
        <v>69099.632984790325</v>
      </c>
      <c r="F400" s="34">
        <f t="shared" si="93"/>
        <v>67850.132984790325</v>
      </c>
      <c r="G400" s="34">
        <f t="shared" si="94"/>
        <v>1249.5</v>
      </c>
      <c r="H400" s="34">
        <f t="shared" si="95"/>
        <v>136949.76596958065</v>
      </c>
      <c r="I400" s="35">
        <f t="shared" si="108"/>
        <v>36599046.814617239</v>
      </c>
      <c r="J400" s="34">
        <f t="shared" si="104"/>
        <v>247638.40912206535</v>
      </c>
      <c r="K400" s="36">
        <f t="shared" si="97"/>
        <v>469812</v>
      </c>
      <c r="L400" s="37">
        <f t="shared" si="96"/>
        <v>37068858.814617239</v>
      </c>
    </row>
    <row r="401" spans="2:12" x14ac:dyDescent="0.25">
      <c r="B401" s="22">
        <v>32</v>
      </c>
      <c r="C401" s="22">
        <v>377</v>
      </c>
      <c r="D401" s="34">
        <f t="shared" si="107"/>
        <v>575830.27487325273</v>
      </c>
      <c r="E401" s="34">
        <f t="shared" si="92"/>
        <v>69099.632984790325</v>
      </c>
      <c r="F401" s="34">
        <f t="shared" si="93"/>
        <v>67850.132984790325</v>
      </c>
      <c r="G401" s="34">
        <f t="shared" si="94"/>
        <v>1249.5</v>
      </c>
      <c r="H401" s="34">
        <f t="shared" si="95"/>
        <v>136949.76596958065</v>
      </c>
      <c r="I401" s="35">
        <f t="shared" si="108"/>
        <v>36735996.580586821</v>
      </c>
      <c r="J401" s="34">
        <f t="shared" si="104"/>
        <v>248568.52628260877</v>
      </c>
      <c r="K401" s="36">
        <f t="shared" si="97"/>
        <v>471061.5</v>
      </c>
      <c r="L401" s="37">
        <f t="shared" si="96"/>
        <v>37207058.080586821</v>
      </c>
    </row>
    <row r="402" spans="2:12" x14ac:dyDescent="0.25">
      <c r="B402" s="22">
        <v>32</v>
      </c>
      <c r="C402" s="22">
        <v>378</v>
      </c>
      <c r="D402" s="34">
        <f t="shared" si="107"/>
        <v>575830.27487325273</v>
      </c>
      <c r="E402" s="34">
        <f t="shared" si="92"/>
        <v>69099.632984790325</v>
      </c>
      <c r="F402" s="34">
        <f t="shared" si="93"/>
        <v>67850.132984790325</v>
      </c>
      <c r="G402" s="34">
        <f t="shared" si="94"/>
        <v>1249.5</v>
      </c>
      <c r="H402" s="34">
        <f t="shared" si="95"/>
        <v>136949.76596958065</v>
      </c>
      <c r="I402" s="35">
        <f t="shared" si="108"/>
        <v>36872946.346556403</v>
      </c>
      <c r="J402" s="34">
        <f t="shared" si="104"/>
        <v>249498.64344315219</v>
      </c>
      <c r="K402" s="36">
        <f t="shared" si="97"/>
        <v>472311</v>
      </c>
      <c r="L402" s="37">
        <f t="shared" si="96"/>
        <v>37345257.346556403</v>
      </c>
    </row>
    <row r="403" spans="2:12" x14ac:dyDescent="0.25">
      <c r="B403" s="22">
        <v>32</v>
      </c>
      <c r="C403" s="22">
        <v>379</v>
      </c>
      <c r="D403" s="34">
        <f t="shared" si="107"/>
        <v>575830.27487325273</v>
      </c>
      <c r="E403" s="34">
        <f t="shared" si="92"/>
        <v>69099.632984790325</v>
      </c>
      <c r="F403" s="34">
        <f t="shared" si="93"/>
        <v>67850.132984790325</v>
      </c>
      <c r="G403" s="34">
        <f t="shared" si="94"/>
        <v>1249.5</v>
      </c>
      <c r="H403" s="34">
        <f t="shared" si="95"/>
        <v>136949.76596958065</v>
      </c>
      <c r="I403" s="35">
        <f t="shared" si="108"/>
        <v>37009896.112525985</v>
      </c>
      <c r="J403" s="34">
        <f t="shared" si="104"/>
        <v>250428.76060369558</v>
      </c>
      <c r="K403" s="36">
        <f t="shared" si="97"/>
        <v>473560.5</v>
      </c>
      <c r="L403" s="37">
        <f t="shared" si="96"/>
        <v>37483456.612525985</v>
      </c>
    </row>
    <row r="404" spans="2:12" x14ac:dyDescent="0.25">
      <c r="B404" s="22">
        <v>32</v>
      </c>
      <c r="C404" s="22">
        <v>380</v>
      </c>
      <c r="D404" s="34">
        <f t="shared" si="107"/>
        <v>575830.27487325273</v>
      </c>
      <c r="E404" s="34">
        <f t="shared" si="92"/>
        <v>69099.632984790325</v>
      </c>
      <c r="F404" s="34">
        <f t="shared" si="93"/>
        <v>67850.132984790325</v>
      </c>
      <c r="G404" s="34">
        <f t="shared" si="94"/>
        <v>1249.5</v>
      </c>
      <c r="H404" s="34">
        <f t="shared" si="95"/>
        <v>136949.76596958065</v>
      </c>
      <c r="I404" s="35">
        <f t="shared" si="108"/>
        <v>37146845.878495567</v>
      </c>
      <c r="J404" s="34">
        <f t="shared" si="104"/>
        <v>251358.87776423901</v>
      </c>
      <c r="K404" s="36">
        <f t="shared" si="97"/>
        <v>474810</v>
      </c>
      <c r="L404" s="37">
        <f t="shared" si="96"/>
        <v>37621655.878495567</v>
      </c>
    </row>
    <row r="405" spans="2:12" x14ac:dyDescent="0.25">
      <c r="B405" s="22">
        <v>32</v>
      </c>
      <c r="C405" s="22">
        <v>381</v>
      </c>
      <c r="D405" s="34">
        <f t="shared" si="107"/>
        <v>575830.27487325273</v>
      </c>
      <c r="E405" s="34">
        <f t="shared" si="92"/>
        <v>69099.632984790325</v>
      </c>
      <c r="F405" s="34">
        <f t="shared" si="93"/>
        <v>67850.132984790325</v>
      </c>
      <c r="G405" s="34">
        <f t="shared" si="94"/>
        <v>1249.5</v>
      </c>
      <c r="H405" s="34">
        <f t="shared" si="95"/>
        <v>136949.76596958065</v>
      </c>
      <c r="I405" s="35">
        <f t="shared" si="108"/>
        <v>37283795.644465148</v>
      </c>
      <c r="J405" s="34">
        <f t="shared" si="104"/>
        <v>252288.9949247824</v>
      </c>
      <c r="K405" s="36">
        <f t="shared" si="97"/>
        <v>476059.5</v>
      </c>
      <c r="L405" s="37">
        <f t="shared" si="96"/>
        <v>37759855.144465148</v>
      </c>
    </row>
    <row r="406" spans="2:12" x14ac:dyDescent="0.25">
      <c r="B406" s="22">
        <v>32</v>
      </c>
      <c r="C406" s="22">
        <v>382</v>
      </c>
      <c r="D406" s="34">
        <f t="shared" si="107"/>
        <v>575830.27487325273</v>
      </c>
      <c r="E406" s="34">
        <f t="shared" si="92"/>
        <v>69099.632984790325</v>
      </c>
      <c r="F406" s="34">
        <f t="shared" si="93"/>
        <v>67850.132984790325</v>
      </c>
      <c r="G406" s="34">
        <f t="shared" si="94"/>
        <v>1249.5</v>
      </c>
      <c r="H406" s="34">
        <f t="shared" si="95"/>
        <v>136949.76596958065</v>
      </c>
      <c r="I406" s="35">
        <f t="shared" si="108"/>
        <v>37420745.41043473</v>
      </c>
      <c r="J406" s="34">
        <f t="shared" si="104"/>
        <v>253219.11208532582</v>
      </c>
      <c r="K406" s="36">
        <f t="shared" si="97"/>
        <v>477309</v>
      </c>
      <c r="L406" s="37">
        <f t="shared" si="96"/>
        <v>37898054.41043473</v>
      </c>
    </row>
    <row r="407" spans="2:12" x14ac:dyDescent="0.25">
      <c r="B407" s="22">
        <v>32</v>
      </c>
      <c r="C407" s="22">
        <v>383</v>
      </c>
      <c r="D407" s="34">
        <f t="shared" si="107"/>
        <v>575830.27487325273</v>
      </c>
      <c r="E407" s="34">
        <f t="shared" si="92"/>
        <v>69099.632984790325</v>
      </c>
      <c r="F407" s="34">
        <f t="shared" si="93"/>
        <v>67850.132984790325</v>
      </c>
      <c r="G407" s="34">
        <f t="shared" si="94"/>
        <v>1249.5</v>
      </c>
      <c r="H407" s="34">
        <f t="shared" si="95"/>
        <v>136949.76596958065</v>
      </c>
      <c r="I407" s="35">
        <f t="shared" si="108"/>
        <v>37557695.176404312</v>
      </c>
      <c r="J407" s="34">
        <f t="shared" si="104"/>
        <v>254149.22924586924</v>
      </c>
      <c r="K407" s="36">
        <f t="shared" si="97"/>
        <v>478558.5</v>
      </c>
      <c r="L407" s="37">
        <f t="shared" si="96"/>
        <v>38036253.676404312</v>
      </c>
    </row>
    <row r="408" spans="2:12" s="17" customFormat="1" x14ac:dyDescent="0.25">
      <c r="B408" s="38">
        <v>32</v>
      </c>
      <c r="C408" s="38">
        <v>384</v>
      </c>
      <c r="D408" s="39">
        <f t="shared" si="107"/>
        <v>575830.27487325273</v>
      </c>
      <c r="E408" s="39">
        <f t="shared" si="92"/>
        <v>69099.632984790325</v>
      </c>
      <c r="F408" s="39">
        <f t="shared" si="93"/>
        <v>67850.132984790325</v>
      </c>
      <c r="G408" s="39">
        <f t="shared" si="94"/>
        <v>1249.5</v>
      </c>
      <c r="H408" s="39">
        <f t="shared" si="95"/>
        <v>136949.76596958065</v>
      </c>
      <c r="I408" s="40">
        <f>IF(B408&lt;=($F$7-$F$6),H408+I407+SUM(J397:J408),0)</f>
        <v>40694209.366654977</v>
      </c>
      <c r="J408" s="39">
        <f t="shared" si="104"/>
        <v>255079.34640641263</v>
      </c>
      <c r="K408" s="41">
        <f t="shared" si="97"/>
        <v>479808</v>
      </c>
      <c r="L408" s="42">
        <f t="shared" si="96"/>
        <v>41174017.366654977</v>
      </c>
    </row>
    <row r="409" spans="2:12" x14ac:dyDescent="0.25">
      <c r="B409" s="22">
        <v>33</v>
      </c>
      <c r="C409" s="22">
        <v>385</v>
      </c>
      <c r="D409" s="34">
        <f t="shared" ref="D409:D420" si="109">IF(B409&lt;=($F$7-$F$6), IF($F$18="Yes",15000,$F$8*(1+$F$9)^32),0)</f>
        <v>633413.30236057797</v>
      </c>
      <c r="E409" s="34">
        <f t="shared" ref="E409:E420" si="110">IF(B409&lt;=($F$7-$F$6),D409*$F$11,0)</f>
        <v>76009.596283269348</v>
      </c>
      <c r="F409" s="34">
        <f t="shared" ref="F409:F468" si="111">IF(B409&lt;=($F$7-$F$6),IF(D409&lt;=15000,D409*$F$13,D409*$F$13)+IF(D409&gt;15000,(D409*$F$14)-1249.5,0),0)</f>
        <v>74760.096283269362</v>
      </c>
      <c r="G409" s="34">
        <f t="shared" ref="G409:G468" si="112">IF(B409&lt;=($F$7-$F$6),IF(D409&lt;=15000,D409*$F$14,1249.5),0)</f>
        <v>1249.5</v>
      </c>
      <c r="H409" s="34">
        <f t="shared" ref="H409:H468" si="113">E409+F409</f>
        <v>150769.6925665387</v>
      </c>
      <c r="I409" s="35">
        <f t="shared" ref="I409:I419" si="114">IF(B409&lt;=($F$7-$F$6),H409+I408,0)</f>
        <v>40844979.059221514</v>
      </c>
      <c r="J409" s="34">
        <f t="shared" si="104"/>
        <v>276381.50528186507</v>
      </c>
      <c r="K409" s="36">
        <f t="shared" si="97"/>
        <v>481057.5</v>
      </c>
      <c r="L409" s="37">
        <f t="shared" si="96"/>
        <v>41326036.559221514</v>
      </c>
    </row>
    <row r="410" spans="2:12" x14ac:dyDescent="0.25">
      <c r="B410" s="22">
        <v>33</v>
      </c>
      <c r="C410" s="22">
        <v>386</v>
      </c>
      <c r="D410" s="34">
        <f t="shared" si="109"/>
        <v>633413.30236057797</v>
      </c>
      <c r="E410" s="34">
        <f t="shared" si="110"/>
        <v>76009.596283269348</v>
      </c>
      <c r="F410" s="34">
        <f t="shared" si="111"/>
        <v>74760.096283269362</v>
      </c>
      <c r="G410" s="34">
        <f t="shared" si="112"/>
        <v>1249.5</v>
      </c>
      <c r="H410" s="34">
        <f t="shared" si="113"/>
        <v>150769.6925665387</v>
      </c>
      <c r="I410" s="35">
        <f t="shared" si="114"/>
        <v>40995748.75178805</v>
      </c>
      <c r="J410" s="34">
        <f t="shared" si="104"/>
        <v>277405.4827772128</v>
      </c>
      <c r="K410" s="36">
        <f t="shared" si="97"/>
        <v>482307</v>
      </c>
      <c r="L410" s="37">
        <f t="shared" ref="L410:L468" si="115">I410+K410</f>
        <v>41478055.75178805</v>
      </c>
    </row>
    <row r="411" spans="2:12" x14ac:dyDescent="0.25">
      <c r="B411" s="22">
        <v>33</v>
      </c>
      <c r="C411" s="22">
        <v>387</v>
      </c>
      <c r="D411" s="34">
        <f t="shared" si="109"/>
        <v>633413.30236057797</v>
      </c>
      <c r="E411" s="34">
        <f t="shared" si="110"/>
        <v>76009.596283269348</v>
      </c>
      <c r="F411" s="34">
        <f t="shared" si="111"/>
        <v>74760.096283269362</v>
      </c>
      <c r="G411" s="34">
        <f t="shared" si="112"/>
        <v>1249.5</v>
      </c>
      <c r="H411" s="34">
        <f t="shared" si="113"/>
        <v>150769.6925665387</v>
      </c>
      <c r="I411" s="35">
        <f t="shared" si="114"/>
        <v>41146518.444354586</v>
      </c>
      <c r="J411" s="34">
        <f t="shared" si="104"/>
        <v>278429.46027256054</v>
      </c>
      <c r="K411" s="36">
        <f t="shared" ref="K411:K468" si="116">IF(B411&lt;=($F$7-$F$6),K410+G411,0)</f>
        <v>483556.5</v>
      </c>
      <c r="L411" s="37">
        <f t="shared" si="115"/>
        <v>41630074.944354586</v>
      </c>
    </row>
    <row r="412" spans="2:12" x14ac:dyDescent="0.25">
      <c r="B412" s="22">
        <v>33</v>
      </c>
      <c r="C412" s="22">
        <v>388</v>
      </c>
      <c r="D412" s="34">
        <f t="shared" si="109"/>
        <v>633413.30236057797</v>
      </c>
      <c r="E412" s="34">
        <f t="shared" si="110"/>
        <v>76009.596283269348</v>
      </c>
      <c r="F412" s="34">
        <f t="shared" si="111"/>
        <v>74760.096283269362</v>
      </c>
      <c r="G412" s="34">
        <f t="shared" si="112"/>
        <v>1249.5</v>
      </c>
      <c r="H412" s="34">
        <f t="shared" si="113"/>
        <v>150769.6925665387</v>
      </c>
      <c r="I412" s="35">
        <f t="shared" si="114"/>
        <v>41297288.136921123</v>
      </c>
      <c r="J412" s="34">
        <f t="shared" si="104"/>
        <v>279453.43776790827</v>
      </c>
      <c r="K412" s="36">
        <f t="shared" si="116"/>
        <v>484806</v>
      </c>
      <c r="L412" s="37">
        <f t="shared" si="115"/>
        <v>41782094.136921123</v>
      </c>
    </row>
    <row r="413" spans="2:12" x14ac:dyDescent="0.25">
      <c r="B413" s="22">
        <v>33</v>
      </c>
      <c r="C413" s="22">
        <v>389</v>
      </c>
      <c r="D413" s="34">
        <f t="shared" si="109"/>
        <v>633413.30236057797</v>
      </c>
      <c r="E413" s="34">
        <f t="shared" si="110"/>
        <v>76009.596283269348</v>
      </c>
      <c r="F413" s="34">
        <f t="shared" si="111"/>
        <v>74760.096283269362</v>
      </c>
      <c r="G413" s="34">
        <f t="shared" si="112"/>
        <v>1249.5</v>
      </c>
      <c r="H413" s="34">
        <f t="shared" si="113"/>
        <v>150769.6925665387</v>
      </c>
      <c r="I413" s="35">
        <f t="shared" si="114"/>
        <v>41448057.829487659</v>
      </c>
      <c r="J413" s="34">
        <f t="shared" si="104"/>
        <v>280477.415263256</v>
      </c>
      <c r="K413" s="36">
        <f t="shared" si="116"/>
        <v>486055.5</v>
      </c>
      <c r="L413" s="37">
        <f t="shared" si="115"/>
        <v>41934113.329487659</v>
      </c>
    </row>
    <row r="414" spans="2:12" x14ac:dyDescent="0.25">
      <c r="B414" s="22">
        <v>33</v>
      </c>
      <c r="C414" s="22">
        <v>390</v>
      </c>
      <c r="D414" s="34">
        <f t="shared" si="109"/>
        <v>633413.30236057797</v>
      </c>
      <c r="E414" s="34">
        <f t="shared" si="110"/>
        <v>76009.596283269348</v>
      </c>
      <c r="F414" s="34">
        <f t="shared" si="111"/>
        <v>74760.096283269362</v>
      </c>
      <c r="G414" s="34">
        <f t="shared" si="112"/>
        <v>1249.5</v>
      </c>
      <c r="H414" s="34">
        <f t="shared" si="113"/>
        <v>150769.6925665387</v>
      </c>
      <c r="I414" s="35">
        <f t="shared" si="114"/>
        <v>41598827.522054195</v>
      </c>
      <c r="J414" s="34">
        <f t="shared" si="104"/>
        <v>281501.39275860373</v>
      </c>
      <c r="K414" s="36">
        <f t="shared" si="116"/>
        <v>487305</v>
      </c>
      <c r="L414" s="37">
        <f t="shared" si="115"/>
        <v>42086132.522054195</v>
      </c>
    </row>
    <row r="415" spans="2:12" x14ac:dyDescent="0.25">
      <c r="B415" s="22">
        <v>33</v>
      </c>
      <c r="C415" s="22">
        <v>391</v>
      </c>
      <c r="D415" s="34">
        <f t="shared" si="109"/>
        <v>633413.30236057797</v>
      </c>
      <c r="E415" s="34">
        <f t="shared" si="110"/>
        <v>76009.596283269348</v>
      </c>
      <c r="F415" s="34">
        <f t="shared" si="111"/>
        <v>74760.096283269362</v>
      </c>
      <c r="G415" s="34">
        <f t="shared" si="112"/>
        <v>1249.5</v>
      </c>
      <c r="H415" s="34">
        <f t="shared" si="113"/>
        <v>150769.6925665387</v>
      </c>
      <c r="I415" s="35">
        <f t="shared" si="114"/>
        <v>41749597.214620732</v>
      </c>
      <c r="J415" s="34">
        <f t="shared" si="104"/>
        <v>282525.37025395141</v>
      </c>
      <c r="K415" s="36">
        <f t="shared" si="116"/>
        <v>488554.5</v>
      </c>
      <c r="L415" s="37">
        <f t="shared" si="115"/>
        <v>42238151.714620732</v>
      </c>
    </row>
    <row r="416" spans="2:12" x14ac:dyDescent="0.25">
      <c r="B416" s="22">
        <v>33</v>
      </c>
      <c r="C416" s="22">
        <v>392</v>
      </c>
      <c r="D416" s="34">
        <f t="shared" si="109"/>
        <v>633413.30236057797</v>
      </c>
      <c r="E416" s="34">
        <f t="shared" si="110"/>
        <v>76009.596283269348</v>
      </c>
      <c r="F416" s="34">
        <f t="shared" si="111"/>
        <v>74760.096283269362</v>
      </c>
      <c r="G416" s="34">
        <f t="shared" si="112"/>
        <v>1249.5</v>
      </c>
      <c r="H416" s="34">
        <f t="shared" si="113"/>
        <v>150769.6925665387</v>
      </c>
      <c r="I416" s="35">
        <f t="shared" si="114"/>
        <v>41900366.907187268</v>
      </c>
      <c r="J416" s="34">
        <f t="shared" si="104"/>
        <v>283549.34774929914</v>
      </c>
      <c r="K416" s="36">
        <f t="shared" si="116"/>
        <v>489804</v>
      </c>
      <c r="L416" s="37">
        <f t="shared" si="115"/>
        <v>42390170.907187268</v>
      </c>
    </row>
    <row r="417" spans="2:12" x14ac:dyDescent="0.25">
      <c r="B417" s="22">
        <v>33</v>
      </c>
      <c r="C417" s="22">
        <v>393</v>
      </c>
      <c r="D417" s="34">
        <f t="shared" si="109"/>
        <v>633413.30236057797</v>
      </c>
      <c r="E417" s="34">
        <f t="shared" si="110"/>
        <v>76009.596283269348</v>
      </c>
      <c r="F417" s="34">
        <f t="shared" si="111"/>
        <v>74760.096283269362</v>
      </c>
      <c r="G417" s="34">
        <f t="shared" si="112"/>
        <v>1249.5</v>
      </c>
      <c r="H417" s="34">
        <f t="shared" si="113"/>
        <v>150769.6925665387</v>
      </c>
      <c r="I417" s="35">
        <f t="shared" si="114"/>
        <v>42051136.599753805</v>
      </c>
      <c r="J417" s="34">
        <f t="shared" si="104"/>
        <v>284573.32524464687</v>
      </c>
      <c r="K417" s="36">
        <f t="shared" si="116"/>
        <v>491053.5</v>
      </c>
      <c r="L417" s="37">
        <f t="shared" si="115"/>
        <v>42542190.099753805</v>
      </c>
    </row>
    <row r="418" spans="2:12" x14ac:dyDescent="0.25">
      <c r="B418" s="22">
        <v>33</v>
      </c>
      <c r="C418" s="22">
        <v>394</v>
      </c>
      <c r="D418" s="34">
        <f t="shared" si="109"/>
        <v>633413.30236057797</v>
      </c>
      <c r="E418" s="34">
        <f t="shared" si="110"/>
        <v>76009.596283269348</v>
      </c>
      <c r="F418" s="34">
        <f t="shared" si="111"/>
        <v>74760.096283269362</v>
      </c>
      <c r="G418" s="34">
        <f t="shared" si="112"/>
        <v>1249.5</v>
      </c>
      <c r="H418" s="34">
        <f t="shared" si="113"/>
        <v>150769.6925665387</v>
      </c>
      <c r="I418" s="35">
        <f t="shared" si="114"/>
        <v>42201906.292320341</v>
      </c>
      <c r="J418" s="34">
        <f t="shared" si="104"/>
        <v>285597.3027399946</v>
      </c>
      <c r="K418" s="36">
        <f t="shared" si="116"/>
        <v>492303</v>
      </c>
      <c r="L418" s="37">
        <f t="shared" si="115"/>
        <v>42694209.292320341</v>
      </c>
    </row>
    <row r="419" spans="2:12" x14ac:dyDescent="0.25">
      <c r="B419" s="22">
        <v>33</v>
      </c>
      <c r="C419" s="22">
        <v>395</v>
      </c>
      <c r="D419" s="34">
        <f t="shared" si="109"/>
        <v>633413.30236057797</v>
      </c>
      <c r="E419" s="34">
        <f t="shared" si="110"/>
        <v>76009.596283269348</v>
      </c>
      <c r="F419" s="34">
        <f t="shared" si="111"/>
        <v>74760.096283269362</v>
      </c>
      <c r="G419" s="34">
        <f t="shared" si="112"/>
        <v>1249.5</v>
      </c>
      <c r="H419" s="34">
        <f t="shared" si="113"/>
        <v>150769.6925665387</v>
      </c>
      <c r="I419" s="35">
        <f t="shared" si="114"/>
        <v>42352675.984886877</v>
      </c>
      <c r="J419" s="34">
        <f t="shared" si="104"/>
        <v>286621.28023534233</v>
      </c>
      <c r="K419" s="36">
        <f t="shared" si="116"/>
        <v>493552.5</v>
      </c>
      <c r="L419" s="37">
        <f t="shared" si="115"/>
        <v>42846228.484886877</v>
      </c>
    </row>
    <row r="420" spans="2:12" s="17" customFormat="1" x14ac:dyDescent="0.25">
      <c r="B420" s="38">
        <v>33</v>
      </c>
      <c r="C420" s="38">
        <v>396</v>
      </c>
      <c r="D420" s="39">
        <f t="shared" si="109"/>
        <v>633413.30236057797</v>
      </c>
      <c r="E420" s="39">
        <f t="shared" si="110"/>
        <v>76009.596283269348</v>
      </c>
      <c r="F420" s="39">
        <f t="shared" si="111"/>
        <v>74760.096283269362</v>
      </c>
      <c r="G420" s="39">
        <f t="shared" si="112"/>
        <v>1249.5</v>
      </c>
      <c r="H420" s="39">
        <f t="shared" si="113"/>
        <v>150769.6925665387</v>
      </c>
      <c r="I420" s="40">
        <f>IF(B420&lt;=($F$7-$F$6),H420+I419+SUM(J409:J420),0)</f>
        <v>45887606.255528748</v>
      </c>
      <c r="J420" s="39">
        <f t="shared" ref="J420:J451" si="117">IF(B420&lt;=($F$7-$F$6), I419*($F$15/12),0)</f>
        <v>287645.25773069006</v>
      </c>
      <c r="K420" s="41">
        <f t="shared" si="116"/>
        <v>494802</v>
      </c>
      <c r="L420" s="42">
        <f t="shared" si="115"/>
        <v>46382408.255528748</v>
      </c>
    </row>
    <row r="421" spans="2:12" x14ac:dyDescent="0.25">
      <c r="B421" s="22">
        <v>34</v>
      </c>
      <c r="C421" s="22">
        <v>397</v>
      </c>
      <c r="D421" s="34">
        <f t="shared" ref="D421:D432" si="118">IF(B421&lt;=($F$7-$F$6), IF($F$18="Yes",15000,$F$8*(1+$F$9)^33),0)</f>
        <v>696754.63259663584</v>
      </c>
      <c r="E421" s="34">
        <f t="shared" ref="E421:E468" si="119">IF(B421&lt;=($F$7-$F$6), D421*$F$11,0)</f>
        <v>83610.555911596297</v>
      </c>
      <c r="F421" s="34">
        <f t="shared" si="111"/>
        <v>82361.055911596297</v>
      </c>
      <c r="G421" s="34">
        <f t="shared" si="112"/>
        <v>1249.5</v>
      </c>
      <c r="H421" s="34">
        <f t="shared" si="113"/>
        <v>165971.61182319259</v>
      </c>
      <c r="I421" s="35">
        <f t="shared" ref="I421:I431" si="120">IF(B421&lt;=($F$7-$F$6),H421+I420,0)</f>
        <v>46053577.867351942</v>
      </c>
      <c r="J421" s="34">
        <f t="shared" si="117"/>
        <v>311653.32581879944</v>
      </c>
      <c r="K421" s="36">
        <f t="shared" si="116"/>
        <v>496051.5</v>
      </c>
      <c r="L421" s="37">
        <f t="shared" si="115"/>
        <v>46549629.367351942</v>
      </c>
    </row>
    <row r="422" spans="2:12" x14ac:dyDescent="0.25">
      <c r="B422" s="22">
        <v>34</v>
      </c>
      <c r="C422" s="22">
        <v>398</v>
      </c>
      <c r="D422" s="34">
        <f t="shared" si="118"/>
        <v>696754.63259663584</v>
      </c>
      <c r="E422" s="34">
        <f t="shared" si="119"/>
        <v>83610.555911596297</v>
      </c>
      <c r="F422" s="34">
        <f t="shared" si="111"/>
        <v>82361.055911596297</v>
      </c>
      <c r="G422" s="34">
        <f t="shared" si="112"/>
        <v>1249.5</v>
      </c>
      <c r="H422" s="34">
        <f t="shared" si="113"/>
        <v>165971.61182319259</v>
      </c>
      <c r="I422" s="35">
        <f t="shared" si="120"/>
        <v>46219549.479175135</v>
      </c>
      <c r="J422" s="34">
        <f t="shared" si="117"/>
        <v>312780.54968243197</v>
      </c>
      <c r="K422" s="36">
        <f t="shared" si="116"/>
        <v>497301</v>
      </c>
      <c r="L422" s="37">
        <f t="shared" si="115"/>
        <v>46716850.479175135</v>
      </c>
    </row>
    <row r="423" spans="2:12" x14ac:dyDescent="0.25">
      <c r="B423" s="22">
        <v>34</v>
      </c>
      <c r="C423" s="22">
        <v>399</v>
      </c>
      <c r="D423" s="34">
        <f t="shared" si="118"/>
        <v>696754.63259663584</v>
      </c>
      <c r="E423" s="34">
        <f t="shared" si="119"/>
        <v>83610.555911596297</v>
      </c>
      <c r="F423" s="34">
        <f t="shared" si="111"/>
        <v>82361.055911596297</v>
      </c>
      <c r="G423" s="34">
        <f t="shared" si="112"/>
        <v>1249.5</v>
      </c>
      <c r="H423" s="34">
        <f t="shared" si="113"/>
        <v>165971.61182319259</v>
      </c>
      <c r="I423" s="35">
        <f t="shared" si="120"/>
        <v>46385521.090998329</v>
      </c>
      <c r="J423" s="34">
        <f t="shared" si="117"/>
        <v>313907.77354606451</v>
      </c>
      <c r="K423" s="36">
        <f t="shared" si="116"/>
        <v>498550.5</v>
      </c>
      <c r="L423" s="37">
        <f t="shared" si="115"/>
        <v>46884071.590998329</v>
      </c>
    </row>
    <row r="424" spans="2:12" x14ac:dyDescent="0.25">
      <c r="B424" s="22">
        <v>34</v>
      </c>
      <c r="C424" s="22">
        <v>400</v>
      </c>
      <c r="D424" s="34">
        <f t="shared" si="118"/>
        <v>696754.63259663584</v>
      </c>
      <c r="E424" s="34">
        <f t="shared" si="119"/>
        <v>83610.555911596297</v>
      </c>
      <c r="F424" s="34">
        <f t="shared" si="111"/>
        <v>82361.055911596297</v>
      </c>
      <c r="G424" s="34">
        <f t="shared" si="112"/>
        <v>1249.5</v>
      </c>
      <c r="H424" s="34">
        <f t="shared" si="113"/>
        <v>165971.61182319259</v>
      </c>
      <c r="I424" s="35">
        <f t="shared" si="120"/>
        <v>46551492.702821523</v>
      </c>
      <c r="J424" s="34">
        <f t="shared" si="117"/>
        <v>315034.99740969704</v>
      </c>
      <c r="K424" s="36">
        <f t="shared" si="116"/>
        <v>499800</v>
      </c>
      <c r="L424" s="37">
        <f t="shared" si="115"/>
        <v>47051292.702821523</v>
      </c>
    </row>
    <row r="425" spans="2:12" x14ac:dyDescent="0.25">
      <c r="B425" s="22">
        <v>34</v>
      </c>
      <c r="C425" s="22">
        <v>401</v>
      </c>
      <c r="D425" s="34">
        <f t="shared" si="118"/>
        <v>696754.63259663584</v>
      </c>
      <c r="E425" s="34">
        <f t="shared" si="119"/>
        <v>83610.555911596297</v>
      </c>
      <c r="F425" s="34">
        <f t="shared" si="111"/>
        <v>82361.055911596297</v>
      </c>
      <c r="G425" s="34">
        <f t="shared" si="112"/>
        <v>1249.5</v>
      </c>
      <c r="H425" s="34">
        <f t="shared" si="113"/>
        <v>165971.61182319259</v>
      </c>
      <c r="I425" s="35">
        <f t="shared" si="120"/>
        <v>46717464.314644717</v>
      </c>
      <c r="J425" s="34">
        <f t="shared" si="117"/>
        <v>316162.22127332952</v>
      </c>
      <c r="K425" s="36">
        <f t="shared" si="116"/>
        <v>501049.5</v>
      </c>
      <c r="L425" s="37">
        <f t="shared" si="115"/>
        <v>47218513.814644717</v>
      </c>
    </row>
    <row r="426" spans="2:12" x14ac:dyDescent="0.25">
      <c r="B426" s="22">
        <v>34</v>
      </c>
      <c r="C426" s="22">
        <v>402</v>
      </c>
      <c r="D426" s="34">
        <f t="shared" si="118"/>
        <v>696754.63259663584</v>
      </c>
      <c r="E426" s="34">
        <f t="shared" si="119"/>
        <v>83610.555911596297</v>
      </c>
      <c r="F426" s="34">
        <f t="shared" si="111"/>
        <v>82361.055911596297</v>
      </c>
      <c r="G426" s="34">
        <f t="shared" si="112"/>
        <v>1249.5</v>
      </c>
      <c r="H426" s="34">
        <f t="shared" si="113"/>
        <v>165971.61182319259</v>
      </c>
      <c r="I426" s="35">
        <f t="shared" si="120"/>
        <v>46883435.92646791</v>
      </c>
      <c r="J426" s="34">
        <f t="shared" si="117"/>
        <v>317289.44513696205</v>
      </c>
      <c r="K426" s="36">
        <f t="shared" si="116"/>
        <v>502299</v>
      </c>
      <c r="L426" s="37">
        <f t="shared" si="115"/>
        <v>47385734.92646791</v>
      </c>
    </row>
    <row r="427" spans="2:12" x14ac:dyDescent="0.25">
      <c r="B427" s="22">
        <v>34</v>
      </c>
      <c r="C427" s="22">
        <v>403</v>
      </c>
      <c r="D427" s="34">
        <f t="shared" si="118"/>
        <v>696754.63259663584</v>
      </c>
      <c r="E427" s="34">
        <f t="shared" si="119"/>
        <v>83610.555911596297</v>
      </c>
      <c r="F427" s="34">
        <f t="shared" si="111"/>
        <v>82361.055911596297</v>
      </c>
      <c r="G427" s="34">
        <f t="shared" si="112"/>
        <v>1249.5</v>
      </c>
      <c r="H427" s="34">
        <f t="shared" si="113"/>
        <v>165971.61182319259</v>
      </c>
      <c r="I427" s="35">
        <f t="shared" si="120"/>
        <v>47049407.538291104</v>
      </c>
      <c r="J427" s="34">
        <f t="shared" si="117"/>
        <v>318416.66900059459</v>
      </c>
      <c r="K427" s="36">
        <f t="shared" si="116"/>
        <v>503548.5</v>
      </c>
      <c r="L427" s="37">
        <f t="shared" si="115"/>
        <v>47552956.038291104</v>
      </c>
    </row>
    <row r="428" spans="2:12" x14ac:dyDescent="0.25">
      <c r="B428" s="22">
        <v>34</v>
      </c>
      <c r="C428" s="22">
        <v>404</v>
      </c>
      <c r="D428" s="34">
        <f t="shared" si="118"/>
        <v>696754.63259663584</v>
      </c>
      <c r="E428" s="34">
        <f t="shared" si="119"/>
        <v>83610.555911596297</v>
      </c>
      <c r="F428" s="34">
        <f t="shared" si="111"/>
        <v>82361.055911596297</v>
      </c>
      <c r="G428" s="34">
        <f t="shared" si="112"/>
        <v>1249.5</v>
      </c>
      <c r="H428" s="34">
        <f t="shared" si="113"/>
        <v>165971.61182319259</v>
      </c>
      <c r="I428" s="35">
        <f t="shared" si="120"/>
        <v>47215379.150114298</v>
      </c>
      <c r="J428" s="34">
        <f t="shared" si="117"/>
        <v>319543.89286422712</v>
      </c>
      <c r="K428" s="36">
        <f t="shared" si="116"/>
        <v>504798</v>
      </c>
      <c r="L428" s="37">
        <f t="shared" si="115"/>
        <v>47720177.150114298</v>
      </c>
    </row>
    <row r="429" spans="2:12" x14ac:dyDescent="0.25">
      <c r="B429" s="22">
        <v>34</v>
      </c>
      <c r="C429" s="22">
        <v>405</v>
      </c>
      <c r="D429" s="34">
        <f t="shared" si="118"/>
        <v>696754.63259663584</v>
      </c>
      <c r="E429" s="34">
        <f t="shared" si="119"/>
        <v>83610.555911596297</v>
      </c>
      <c r="F429" s="34">
        <f t="shared" si="111"/>
        <v>82361.055911596297</v>
      </c>
      <c r="G429" s="34">
        <f t="shared" si="112"/>
        <v>1249.5</v>
      </c>
      <c r="H429" s="34">
        <f t="shared" si="113"/>
        <v>165971.61182319259</v>
      </c>
      <c r="I429" s="35">
        <f t="shared" si="120"/>
        <v>47381350.761937492</v>
      </c>
      <c r="J429" s="34">
        <f t="shared" si="117"/>
        <v>320671.11672785965</v>
      </c>
      <c r="K429" s="36">
        <f t="shared" si="116"/>
        <v>506047.5</v>
      </c>
      <c r="L429" s="37">
        <f t="shared" si="115"/>
        <v>47887398.261937492</v>
      </c>
    </row>
    <row r="430" spans="2:12" x14ac:dyDescent="0.25">
      <c r="B430" s="22">
        <v>34</v>
      </c>
      <c r="C430" s="22">
        <v>406</v>
      </c>
      <c r="D430" s="34">
        <f t="shared" si="118"/>
        <v>696754.63259663584</v>
      </c>
      <c r="E430" s="34">
        <f t="shared" si="119"/>
        <v>83610.555911596297</v>
      </c>
      <c r="F430" s="34">
        <f t="shared" si="111"/>
        <v>82361.055911596297</v>
      </c>
      <c r="G430" s="34">
        <f t="shared" si="112"/>
        <v>1249.5</v>
      </c>
      <c r="H430" s="34">
        <f t="shared" si="113"/>
        <v>165971.61182319259</v>
      </c>
      <c r="I430" s="35">
        <f t="shared" si="120"/>
        <v>47547322.373760685</v>
      </c>
      <c r="J430" s="34">
        <f t="shared" si="117"/>
        <v>321798.34059149213</v>
      </c>
      <c r="K430" s="36">
        <f t="shared" si="116"/>
        <v>507297</v>
      </c>
      <c r="L430" s="37">
        <f t="shared" si="115"/>
        <v>48054619.373760685</v>
      </c>
    </row>
    <row r="431" spans="2:12" x14ac:dyDescent="0.25">
      <c r="B431" s="22">
        <v>34</v>
      </c>
      <c r="C431" s="22">
        <v>407</v>
      </c>
      <c r="D431" s="34">
        <f t="shared" si="118"/>
        <v>696754.63259663584</v>
      </c>
      <c r="E431" s="34">
        <f t="shared" si="119"/>
        <v>83610.555911596297</v>
      </c>
      <c r="F431" s="34">
        <f t="shared" si="111"/>
        <v>82361.055911596297</v>
      </c>
      <c r="G431" s="34">
        <f t="shared" si="112"/>
        <v>1249.5</v>
      </c>
      <c r="H431" s="34">
        <f t="shared" si="113"/>
        <v>165971.61182319259</v>
      </c>
      <c r="I431" s="35">
        <f t="shared" si="120"/>
        <v>47713293.985583879</v>
      </c>
      <c r="J431" s="34">
        <f t="shared" si="117"/>
        <v>322925.56445512467</v>
      </c>
      <c r="K431" s="36">
        <f t="shared" si="116"/>
        <v>508546.5</v>
      </c>
      <c r="L431" s="37">
        <f t="shared" si="115"/>
        <v>48221840.485583879</v>
      </c>
    </row>
    <row r="432" spans="2:12" s="17" customFormat="1" x14ac:dyDescent="0.25">
      <c r="B432" s="38">
        <v>34</v>
      </c>
      <c r="C432" s="38">
        <v>408</v>
      </c>
      <c r="D432" s="39">
        <f t="shared" si="118"/>
        <v>696754.63259663584</v>
      </c>
      <c r="E432" s="39">
        <f t="shared" si="119"/>
        <v>83610.555911596297</v>
      </c>
      <c r="F432" s="39">
        <f t="shared" si="111"/>
        <v>82361.055911596297</v>
      </c>
      <c r="G432" s="39">
        <f t="shared" si="112"/>
        <v>1249.5</v>
      </c>
      <c r="H432" s="39">
        <f t="shared" si="113"/>
        <v>165971.61182319259</v>
      </c>
      <c r="I432" s="40">
        <f>IF(B432&lt;=($F$7-$F$6),H432+I431+SUM(J421:J432),0)</f>
        <v>51693502.282232411</v>
      </c>
      <c r="J432" s="39">
        <f t="shared" si="117"/>
        <v>324052.7883187572</v>
      </c>
      <c r="K432" s="41">
        <f t="shared" si="116"/>
        <v>509796</v>
      </c>
      <c r="L432" s="42">
        <f t="shared" si="115"/>
        <v>52203298.282232411</v>
      </c>
    </row>
    <row r="433" spans="2:12" x14ac:dyDescent="0.25">
      <c r="B433" s="22">
        <v>35</v>
      </c>
      <c r="C433" s="22">
        <v>409</v>
      </c>
      <c r="D433" s="34">
        <f t="shared" ref="D433:D444" si="121">IF(B433&lt;=($F$7-$F$6), IF($F$18="Yes",15000,$F$8*(1+$F$9)^34),0)</f>
        <v>0</v>
      </c>
      <c r="E433" s="34">
        <f t="shared" si="119"/>
        <v>0</v>
      </c>
      <c r="F433" s="34">
        <f t="shared" si="111"/>
        <v>0</v>
      </c>
      <c r="G433" s="34">
        <f t="shared" si="112"/>
        <v>0</v>
      </c>
      <c r="H433" s="34">
        <f t="shared" si="113"/>
        <v>0</v>
      </c>
      <c r="I433" s="35">
        <f t="shared" ref="I433:I443" si="122">IF(B433&lt;=($F$7-$F$6),H433+I432,0)</f>
        <v>0</v>
      </c>
      <c r="J433" s="34">
        <f t="shared" si="117"/>
        <v>0</v>
      </c>
      <c r="K433" s="36">
        <f t="shared" si="116"/>
        <v>0</v>
      </c>
      <c r="L433" s="37">
        <f t="shared" si="115"/>
        <v>0</v>
      </c>
    </row>
    <row r="434" spans="2:12" x14ac:dyDescent="0.25">
      <c r="B434" s="22">
        <v>35</v>
      </c>
      <c r="C434" s="22">
        <v>410</v>
      </c>
      <c r="D434" s="34">
        <f t="shared" si="121"/>
        <v>0</v>
      </c>
      <c r="E434" s="34">
        <f t="shared" si="119"/>
        <v>0</v>
      </c>
      <c r="F434" s="34">
        <f t="shared" si="111"/>
        <v>0</v>
      </c>
      <c r="G434" s="34">
        <f t="shared" si="112"/>
        <v>0</v>
      </c>
      <c r="H434" s="34">
        <f t="shared" si="113"/>
        <v>0</v>
      </c>
      <c r="I434" s="35">
        <f t="shared" si="122"/>
        <v>0</v>
      </c>
      <c r="J434" s="34">
        <f t="shared" si="117"/>
        <v>0</v>
      </c>
      <c r="K434" s="36">
        <f t="shared" si="116"/>
        <v>0</v>
      </c>
      <c r="L434" s="37">
        <f t="shared" si="115"/>
        <v>0</v>
      </c>
    </row>
    <row r="435" spans="2:12" x14ac:dyDescent="0.25">
      <c r="B435" s="22">
        <v>35</v>
      </c>
      <c r="C435" s="22">
        <v>411</v>
      </c>
      <c r="D435" s="34">
        <f t="shared" si="121"/>
        <v>0</v>
      </c>
      <c r="E435" s="34">
        <f t="shared" si="119"/>
        <v>0</v>
      </c>
      <c r="F435" s="34">
        <f t="shared" si="111"/>
        <v>0</v>
      </c>
      <c r="G435" s="34">
        <f t="shared" si="112"/>
        <v>0</v>
      </c>
      <c r="H435" s="34">
        <f t="shared" si="113"/>
        <v>0</v>
      </c>
      <c r="I435" s="35">
        <f t="shared" si="122"/>
        <v>0</v>
      </c>
      <c r="J435" s="34">
        <f t="shared" si="117"/>
        <v>0</v>
      </c>
      <c r="K435" s="36">
        <f t="shared" si="116"/>
        <v>0</v>
      </c>
      <c r="L435" s="37">
        <f t="shared" si="115"/>
        <v>0</v>
      </c>
    </row>
    <row r="436" spans="2:12" x14ac:dyDescent="0.25">
      <c r="B436" s="22">
        <v>35</v>
      </c>
      <c r="C436" s="22">
        <v>412</v>
      </c>
      <c r="D436" s="34">
        <f t="shared" si="121"/>
        <v>0</v>
      </c>
      <c r="E436" s="34">
        <f t="shared" si="119"/>
        <v>0</v>
      </c>
      <c r="F436" s="34">
        <f t="shared" si="111"/>
        <v>0</v>
      </c>
      <c r="G436" s="34">
        <f t="shared" si="112"/>
        <v>0</v>
      </c>
      <c r="H436" s="34">
        <f t="shared" si="113"/>
        <v>0</v>
      </c>
      <c r="I436" s="35">
        <f t="shared" si="122"/>
        <v>0</v>
      </c>
      <c r="J436" s="34">
        <f t="shared" si="117"/>
        <v>0</v>
      </c>
      <c r="K436" s="36">
        <f t="shared" si="116"/>
        <v>0</v>
      </c>
      <c r="L436" s="37">
        <f t="shared" si="115"/>
        <v>0</v>
      </c>
    </row>
    <row r="437" spans="2:12" x14ac:dyDescent="0.25">
      <c r="B437" s="22">
        <v>35</v>
      </c>
      <c r="C437" s="22">
        <v>413</v>
      </c>
      <c r="D437" s="34">
        <f t="shared" si="121"/>
        <v>0</v>
      </c>
      <c r="E437" s="34">
        <f t="shared" si="119"/>
        <v>0</v>
      </c>
      <c r="F437" s="34">
        <f t="shared" si="111"/>
        <v>0</v>
      </c>
      <c r="G437" s="34">
        <f t="shared" si="112"/>
        <v>0</v>
      </c>
      <c r="H437" s="34">
        <f t="shared" si="113"/>
        <v>0</v>
      </c>
      <c r="I437" s="35">
        <f t="shared" si="122"/>
        <v>0</v>
      </c>
      <c r="J437" s="34">
        <f t="shared" si="117"/>
        <v>0</v>
      </c>
      <c r="K437" s="36">
        <f t="shared" si="116"/>
        <v>0</v>
      </c>
      <c r="L437" s="37">
        <f t="shared" si="115"/>
        <v>0</v>
      </c>
    </row>
    <row r="438" spans="2:12" x14ac:dyDescent="0.25">
      <c r="B438" s="22">
        <v>35</v>
      </c>
      <c r="C438" s="22">
        <v>414</v>
      </c>
      <c r="D438" s="34">
        <f t="shared" si="121"/>
        <v>0</v>
      </c>
      <c r="E438" s="34">
        <f t="shared" si="119"/>
        <v>0</v>
      </c>
      <c r="F438" s="34">
        <f t="shared" si="111"/>
        <v>0</v>
      </c>
      <c r="G438" s="34">
        <f t="shared" si="112"/>
        <v>0</v>
      </c>
      <c r="H438" s="34">
        <f t="shared" si="113"/>
        <v>0</v>
      </c>
      <c r="I438" s="35">
        <f t="shared" si="122"/>
        <v>0</v>
      </c>
      <c r="J438" s="34">
        <f t="shared" si="117"/>
        <v>0</v>
      </c>
      <c r="K438" s="36">
        <f t="shared" si="116"/>
        <v>0</v>
      </c>
      <c r="L438" s="37">
        <f t="shared" si="115"/>
        <v>0</v>
      </c>
    </row>
    <row r="439" spans="2:12" x14ac:dyDescent="0.25">
      <c r="B439" s="22">
        <v>35</v>
      </c>
      <c r="C439" s="22">
        <v>415</v>
      </c>
      <c r="D439" s="34">
        <f t="shared" si="121"/>
        <v>0</v>
      </c>
      <c r="E439" s="34">
        <f t="shared" si="119"/>
        <v>0</v>
      </c>
      <c r="F439" s="34">
        <f t="shared" si="111"/>
        <v>0</v>
      </c>
      <c r="G439" s="34">
        <f t="shared" si="112"/>
        <v>0</v>
      </c>
      <c r="H439" s="34">
        <f t="shared" si="113"/>
        <v>0</v>
      </c>
      <c r="I439" s="35">
        <f t="shared" si="122"/>
        <v>0</v>
      </c>
      <c r="J439" s="34">
        <f t="shared" si="117"/>
        <v>0</v>
      </c>
      <c r="K439" s="36">
        <f t="shared" si="116"/>
        <v>0</v>
      </c>
      <c r="L439" s="37">
        <f t="shared" si="115"/>
        <v>0</v>
      </c>
    </row>
    <row r="440" spans="2:12" x14ac:dyDescent="0.25">
      <c r="B440" s="22">
        <v>35</v>
      </c>
      <c r="C440" s="22">
        <v>416</v>
      </c>
      <c r="D440" s="34">
        <f t="shared" si="121"/>
        <v>0</v>
      </c>
      <c r="E440" s="34">
        <f t="shared" si="119"/>
        <v>0</v>
      </c>
      <c r="F440" s="34">
        <f t="shared" si="111"/>
        <v>0</v>
      </c>
      <c r="G440" s="34">
        <f t="shared" si="112"/>
        <v>0</v>
      </c>
      <c r="H440" s="34">
        <f t="shared" si="113"/>
        <v>0</v>
      </c>
      <c r="I440" s="35">
        <f t="shared" si="122"/>
        <v>0</v>
      </c>
      <c r="J440" s="34">
        <f t="shared" si="117"/>
        <v>0</v>
      </c>
      <c r="K440" s="36">
        <f t="shared" si="116"/>
        <v>0</v>
      </c>
      <c r="L440" s="37">
        <f t="shared" si="115"/>
        <v>0</v>
      </c>
    </row>
    <row r="441" spans="2:12" x14ac:dyDescent="0.25">
      <c r="B441" s="22">
        <v>35</v>
      </c>
      <c r="C441" s="22">
        <v>417</v>
      </c>
      <c r="D441" s="34">
        <f t="shared" si="121"/>
        <v>0</v>
      </c>
      <c r="E441" s="34">
        <f t="shared" si="119"/>
        <v>0</v>
      </c>
      <c r="F441" s="34">
        <f t="shared" si="111"/>
        <v>0</v>
      </c>
      <c r="G441" s="34">
        <f t="shared" si="112"/>
        <v>0</v>
      </c>
      <c r="H441" s="34">
        <f t="shared" si="113"/>
        <v>0</v>
      </c>
      <c r="I441" s="35">
        <f t="shared" si="122"/>
        <v>0</v>
      </c>
      <c r="J441" s="34">
        <f t="shared" si="117"/>
        <v>0</v>
      </c>
      <c r="K441" s="36">
        <f t="shared" si="116"/>
        <v>0</v>
      </c>
      <c r="L441" s="37">
        <f t="shared" si="115"/>
        <v>0</v>
      </c>
    </row>
    <row r="442" spans="2:12" x14ac:dyDescent="0.25">
      <c r="B442" s="22">
        <v>35</v>
      </c>
      <c r="C442" s="22">
        <v>418</v>
      </c>
      <c r="D442" s="34">
        <f t="shared" si="121"/>
        <v>0</v>
      </c>
      <c r="E442" s="34">
        <f t="shared" si="119"/>
        <v>0</v>
      </c>
      <c r="F442" s="34">
        <f t="shared" si="111"/>
        <v>0</v>
      </c>
      <c r="G442" s="34">
        <f t="shared" si="112"/>
        <v>0</v>
      </c>
      <c r="H442" s="34">
        <f t="shared" si="113"/>
        <v>0</v>
      </c>
      <c r="I442" s="35">
        <f t="shared" si="122"/>
        <v>0</v>
      </c>
      <c r="J442" s="34">
        <f t="shared" si="117"/>
        <v>0</v>
      </c>
      <c r="K442" s="36">
        <f t="shared" si="116"/>
        <v>0</v>
      </c>
      <c r="L442" s="37">
        <f t="shared" si="115"/>
        <v>0</v>
      </c>
    </row>
    <row r="443" spans="2:12" x14ac:dyDescent="0.25">
      <c r="B443" s="22">
        <v>35</v>
      </c>
      <c r="C443" s="22">
        <v>419</v>
      </c>
      <c r="D443" s="34">
        <f t="shared" si="121"/>
        <v>0</v>
      </c>
      <c r="E443" s="34">
        <f t="shared" si="119"/>
        <v>0</v>
      </c>
      <c r="F443" s="34">
        <f t="shared" si="111"/>
        <v>0</v>
      </c>
      <c r="G443" s="34">
        <f t="shared" si="112"/>
        <v>0</v>
      </c>
      <c r="H443" s="34">
        <f t="shared" si="113"/>
        <v>0</v>
      </c>
      <c r="I443" s="35">
        <f t="shared" si="122"/>
        <v>0</v>
      </c>
      <c r="J443" s="34">
        <f t="shared" si="117"/>
        <v>0</v>
      </c>
      <c r="K443" s="36">
        <f t="shared" si="116"/>
        <v>0</v>
      </c>
      <c r="L443" s="37">
        <f t="shared" si="115"/>
        <v>0</v>
      </c>
    </row>
    <row r="444" spans="2:12" s="17" customFormat="1" x14ac:dyDescent="0.25">
      <c r="B444" s="38">
        <v>35</v>
      </c>
      <c r="C444" s="38">
        <v>420</v>
      </c>
      <c r="D444" s="39">
        <f t="shared" si="121"/>
        <v>0</v>
      </c>
      <c r="E444" s="39">
        <f t="shared" si="119"/>
        <v>0</v>
      </c>
      <c r="F444" s="39">
        <f t="shared" si="111"/>
        <v>0</v>
      </c>
      <c r="G444" s="39">
        <f t="shared" si="112"/>
        <v>0</v>
      </c>
      <c r="H444" s="39">
        <f t="shared" si="113"/>
        <v>0</v>
      </c>
      <c r="I444" s="40">
        <f>-IF(B444&lt;=($F$7-$F$6),H444+I443+SUM(J433:J444),0)</f>
        <v>0</v>
      </c>
      <c r="J444" s="39">
        <f t="shared" si="117"/>
        <v>0</v>
      </c>
      <c r="K444" s="41">
        <f t="shared" si="116"/>
        <v>0</v>
      </c>
      <c r="L444" s="42">
        <f t="shared" si="115"/>
        <v>0</v>
      </c>
    </row>
    <row r="445" spans="2:12" x14ac:dyDescent="0.25">
      <c r="B445" s="22">
        <v>36</v>
      </c>
      <c r="C445" s="22">
        <v>421</v>
      </c>
      <c r="D445" s="34">
        <f t="shared" ref="D445:D456" si="123">IF(B445&lt;=($F$7-$F$6), IF($F$18="Yes",15000,$F$8*(1+$F$9)^35),0)</f>
        <v>0</v>
      </c>
      <c r="E445" s="34">
        <f t="shared" si="119"/>
        <v>0</v>
      </c>
      <c r="F445" s="34">
        <f t="shared" si="111"/>
        <v>0</v>
      </c>
      <c r="G445" s="34">
        <f t="shared" si="112"/>
        <v>0</v>
      </c>
      <c r="H445" s="34">
        <f t="shared" si="113"/>
        <v>0</v>
      </c>
      <c r="I445" s="35">
        <f t="shared" ref="I445:I455" si="124">IF(B445&lt;=($F$7-$F$6),H445+I444,0)</f>
        <v>0</v>
      </c>
      <c r="J445" s="34">
        <f t="shared" si="117"/>
        <v>0</v>
      </c>
      <c r="K445" s="36">
        <f t="shared" si="116"/>
        <v>0</v>
      </c>
      <c r="L445" s="37">
        <f t="shared" si="115"/>
        <v>0</v>
      </c>
    </row>
    <row r="446" spans="2:12" x14ac:dyDescent="0.25">
      <c r="B446" s="22">
        <v>36</v>
      </c>
      <c r="C446" s="22">
        <v>422</v>
      </c>
      <c r="D446" s="34">
        <f t="shared" si="123"/>
        <v>0</v>
      </c>
      <c r="E446" s="34">
        <f t="shared" si="119"/>
        <v>0</v>
      </c>
      <c r="F446" s="34">
        <f t="shared" si="111"/>
        <v>0</v>
      </c>
      <c r="G446" s="34">
        <f t="shared" si="112"/>
        <v>0</v>
      </c>
      <c r="H446" s="34">
        <f t="shared" si="113"/>
        <v>0</v>
      </c>
      <c r="I446" s="35">
        <f t="shared" si="124"/>
        <v>0</v>
      </c>
      <c r="J446" s="34">
        <f t="shared" si="117"/>
        <v>0</v>
      </c>
      <c r="K446" s="36">
        <f t="shared" si="116"/>
        <v>0</v>
      </c>
      <c r="L446" s="37">
        <f t="shared" si="115"/>
        <v>0</v>
      </c>
    </row>
    <row r="447" spans="2:12" x14ac:dyDescent="0.25">
      <c r="B447" s="22">
        <v>36</v>
      </c>
      <c r="C447" s="22">
        <v>423</v>
      </c>
      <c r="D447" s="34">
        <f t="shared" si="123"/>
        <v>0</v>
      </c>
      <c r="E447" s="34">
        <f t="shared" si="119"/>
        <v>0</v>
      </c>
      <c r="F447" s="34">
        <f t="shared" si="111"/>
        <v>0</v>
      </c>
      <c r="G447" s="34">
        <f t="shared" si="112"/>
        <v>0</v>
      </c>
      <c r="H447" s="34">
        <f t="shared" si="113"/>
        <v>0</v>
      </c>
      <c r="I447" s="35">
        <f t="shared" si="124"/>
        <v>0</v>
      </c>
      <c r="J447" s="34">
        <f t="shared" si="117"/>
        <v>0</v>
      </c>
      <c r="K447" s="36">
        <f t="shared" si="116"/>
        <v>0</v>
      </c>
      <c r="L447" s="37">
        <f t="shared" si="115"/>
        <v>0</v>
      </c>
    </row>
    <row r="448" spans="2:12" x14ac:dyDescent="0.25">
      <c r="B448" s="22">
        <v>36</v>
      </c>
      <c r="C448" s="22">
        <v>424</v>
      </c>
      <c r="D448" s="34">
        <f t="shared" si="123"/>
        <v>0</v>
      </c>
      <c r="E448" s="34">
        <f t="shared" si="119"/>
        <v>0</v>
      </c>
      <c r="F448" s="34">
        <f t="shared" si="111"/>
        <v>0</v>
      </c>
      <c r="G448" s="34">
        <f t="shared" si="112"/>
        <v>0</v>
      </c>
      <c r="H448" s="34">
        <f t="shared" si="113"/>
        <v>0</v>
      </c>
      <c r="I448" s="35">
        <f t="shared" si="124"/>
        <v>0</v>
      </c>
      <c r="J448" s="34">
        <f t="shared" si="117"/>
        <v>0</v>
      </c>
      <c r="K448" s="36">
        <f t="shared" si="116"/>
        <v>0</v>
      </c>
      <c r="L448" s="37">
        <f t="shared" si="115"/>
        <v>0</v>
      </c>
    </row>
    <row r="449" spans="2:12" x14ac:dyDescent="0.25">
      <c r="B449" s="22">
        <v>36</v>
      </c>
      <c r="C449" s="22">
        <v>425</v>
      </c>
      <c r="D449" s="34">
        <f t="shared" si="123"/>
        <v>0</v>
      </c>
      <c r="E449" s="34">
        <f t="shared" si="119"/>
        <v>0</v>
      </c>
      <c r="F449" s="34">
        <f t="shared" si="111"/>
        <v>0</v>
      </c>
      <c r="G449" s="34">
        <f t="shared" si="112"/>
        <v>0</v>
      </c>
      <c r="H449" s="34">
        <f t="shared" si="113"/>
        <v>0</v>
      </c>
      <c r="I449" s="35">
        <f t="shared" si="124"/>
        <v>0</v>
      </c>
      <c r="J449" s="34">
        <f t="shared" si="117"/>
        <v>0</v>
      </c>
      <c r="K449" s="36">
        <f t="shared" si="116"/>
        <v>0</v>
      </c>
      <c r="L449" s="37">
        <f t="shared" si="115"/>
        <v>0</v>
      </c>
    </row>
    <row r="450" spans="2:12" x14ac:dyDescent="0.25">
      <c r="B450" s="22">
        <v>36</v>
      </c>
      <c r="C450" s="22">
        <v>426</v>
      </c>
      <c r="D450" s="34">
        <f t="shared" si="123"/>
        <v>0</v>
      </c>
      <c r="E450" s="34">
        <f t="shared" si="119"/>
        <v>0</v>
      </c>
      <c r="F450" s="34">
        <f t="shared" si="111"/>
        <v>0</v>
      </c>
      <c r="G450" s="34">
        <f t="shared" si="112"/>
        <v>0</v>
      </c>
      <c r="H450" s="34">
        <f t="shared" si="113"/>
        <v>0</v>
      </c>
      <c r="I450" s="35">
        <f t="shared" si="124"/>
        <v>0</v>
      </c>
      <c r="J450" s="34">
        <f t="shared" si="117"/>
        <v>0</v>
      </c>
      <c r="K450" s="36">
        <f t="shared" si="116"/>
        <v>0</v>
      </c>
      <c r="L450" s="37">
        <f t="shared" si="115"/>
        <v>0</v>
      </c>
    </row>
    <row r="451" spans="2:12" x14ac:dyDescent="0.25">
      <c r="B451" s="22">
        <v>36</v>
      </c>
      <c r="C451" s="22">
        <v>427</v>
      </c>
      <c r="D451" s="34">
        <f t="shared" si="123"/>
        <v>0</v>
      </c>
      <c r="E451" s="34">
        <f t="shared" si="119"/>
        <v>0</v>
      </c>
      <c r="F451" s="34">
        <f t="shared" si="111"/>
        <v>0</v>
      </c>
      <c r="G451" s="34">
        <f t="shared" si="112"/>
        <v>0</v>
      </c>
      <c r="H451" s="34">
        <f t="shared" si="113"/>
        <v>0</v>
      </c>
      <c r="I451" s="35">
        <f t="shared" si="124"/>
        <v>0</v>
      </c>
      <c r="J451" s="34">
        <f t="shared" si="117"/>
        <v>0</v>
      </c>
      <c r="K451" s="36">
        <f t="shared" si="116"/>
        <v>0</v>
      </c>
      <c r="L451" s="37">
        <f t="shared" si="115"/>
        <v>0</v>
      </c>
    </row>
    <row r="452" spans="2:12" x14ac:dyDescent="0.25">
      <c r="B452" s="22">
        <v>36</v>
      </c>
      <c r="C452" s="22">
        <v>428</v>
      </c>
      <c r="D452" s="34">
        <f t="shared" si="123"/>
        <v>0</v>
      </c>
      <c r="E452" s="34">
        <f t="shared" si="119"/>
        <v>0</v>
      </c>
      <c r="F452" s="34">
        <f t="shared" si="111"/>
        <v>0</v>
      </c>
      <c r="G452" s="34">
        <f t="shared" si="112"/>
        <v>0</v>
      </c>
      <c r="H452" s="34">
        <f t="shared" si="113"/>
        <v>0</v>
      </c>
      <c r="I452" s="35">
        <f t="shared" si="124"/>
        <v>0</v>
      </c>
      <c r="J452" s="34">
        <f t="shared" ref="J452:J468" si="125">IF(B452&lt;=($F$7-$F$6), I451*($F$15/12),0)</f>
        <v>0</v>
      </c>
      <c r="K452" s="36">
        <f t="shared" si="116"/>
        <v>0</v>
      </c>
      <c r="L452" s="37">
        <f t="shared" si="115"/>
        <v>0</v>
      </c>
    </row>
    <row r="453" spans="2:12" x14ac:dyDescent="0.25">
      <c r="B453" s="22">
        <v>36</v>
      </c>
      <c r="C453" s="22">
        <v>429</v>
      </c>
      <c r="D453" s="34">
        <f t="shared" si="123"/>
        <v>0</v>
      </c>
      <c r="E453" s="34">
        <f t="shared" si="119"/>
        <v>0</v>
      </c>
      <c r="F453" s="34">
        <f t="shared" si="111"/>
        <v>0</v>
      </c>
      <c r="G453" s="34">
        <f t="shared" si="112"/>
        <v>0</v>
      </c>
      <c r="H453" s="34">
        <f t="shared" si="113"/>
        <v>0</v>
      </c>
      <c r="I453" s="35">
        <f t="shared" si="124"/>
        <v>0</v>
      </c>
      <c r="J453" s="34">
        <f t="shared" si="125"/>
        <v>0</v>
      </c>
      <c r="K453" s="36">
        <f t="shared" si="116"/>
        <v>0</v>
      </c>
      <c r="L453" s="37">
        <f t="shared" si="115"/>
        <v>0</v>
      </c>
    </row>
    <row r="454" spans="2:12" x14ac:dyDescent="0.25">
      <c r="B454" s="22">
        <v>36</v>
      </c>
      <c r="C454" s="22">
        <v>430</v>
      </c>
      <c r="D454" s="34">
        <f t="shared" si="123"/>
        <v>0</v>
      </c>
      <c r="E454" s="34">
        <f t="shared" si="119"/>
        <v>0</v>
      </c>
      <c r="F454" s="34">
        <f t="shared" si="111"/>
        <v>0</v>
      </c>
      <c r="G454" s="34">
        <f t="shared" si="112"/>
        <v>0</v>
      </c>
      <c r="H454" s="34">
        <f t="shared" si="113"/>
        <v>0</v>
      </c>
      <c r="I454" s="35">
        <f t="shared" si="124"/>
        <v>0</v>
      </c>
      <c r="J454" s="34">
        <f t="shared" si="125"/>
        <v>0</v>
      </c>
      <c r="K454" s="36">
        <f t="shared" si="116"/>
        <v>0</v>
      </c>
      <c r="L454" s="37">
        <f t="shared" si="115"/>
        <v>0</v>
      </c>
    </row>
    <row r="455" spans="2:12" x14ac:dyDescent="0.25">
      <c r="B455" s="22">
        <v>36</v>
      </c>
      <c r="C455" s="22">
        <v>431</v>
      </c>
      <c r="D455" s="34">
        <f t="shared" si="123"/>
        <v>0</v>
      </c>
      <c r="E455" s="34">
        <f t="shared" si="119"/>
        <v>0</v>
      </c>
      <c r="F455" s="34">
        <f t="shared" si="111"/>
        <v>0</v>
      </c>
      <c r="G455" s="34">
        <f t="shared" si="112"/>
        <v>0</v>
      </c>
      <c r="H455" s="34">
        <f t="shared" si="113"/>
        <v>0</v>
      </c>
      <c r="I455" s="35">
        <f t="shared" si="124"/>
        <v>0</v>
      </c>
      <c r="J455" s="34">
        <f t="shared" si="125"/>
        <v>0</v>
      </c>
      <c r="K455" s="36">
        <f t="shared" si="116"/>
        <v>0</v>
      </c>
      <c r="L455" s="37">
        <f t="shared" si="115"/>
        <v>0</v>
      </c>
    </row>
    <row r="456" spans="2:12" s="17" customFormat="1" x14ac:dyDescent="0.25">
      <c r="B456" s="38">
        <v>36</v>
      </c>
      <c r="C456" s="38">
        <v>432</v>
      </c>
      <c r="D456" s="39">
        <f t="shared" si="123"/>
        <v>0</v>
      </c>
      <c r="E456" s="39">
        <f t="shared" si="119"/>
        <v>0</v>
      </c>
      <c r="F456" s="39">
        <f t="shared" si="111"/>
        <v>0</v>
      </c>
      <c r="G456" s="39">
        <f t="shared" si="112"/>
        <v>0</v>
      </c>
      <c r="H456" s="39">
        <f t="shared" si="113"/>
        <v>0</v>
      </c>
      <c r="I456" s="40">
        <f>IF(B456&lt;=($F$7-$F$6),H456+I455+SUM(J445:J456),0)</f>
        <v>0</v>
      </c>
      <c r="J456" s="39">
        <f t="shared" si="125"/>
        <v>0</v>
      </c>
      <c r="K456" s="41">
        <f t="shared" si="116"/>
        <v>0</v>
      </c>
      <c r="L456" s="42">
        <f t="shared" si="115"/>
        <v>0</v>
      </c>
    </row>
    <row r="457" spans="2:12" x14ac:dyDescent="0.25">
      <c r="B457" s="22">
        <v>37</v>
      </c>
      <c r="C457" s="22">
        <v>433</v>
      </c>
      <c r="D457" s="34">
        <f t="shared" ref="D457:D468" si="126">IF(B457&lt;=($F$7-$F$6), IF($F$18="Yes",15000,$F$8*(1+$F$9)^36),0)</f>
        <v>0</v>
      </c>
      <c r="E457" s="34">
        <f t="shared" si="119"/>
        <v>0</v>
      </c>
      <c r="F457" s="34">
        <f t="shared" si="111"/>
        <v>0</v>
      </c>
      <c r="G457" s="34">
        <f t="shared" si="112"/>
        <v>0</v>
      </c>
      <c r="H457" s="34">
        <f t="shared" si="113"/>
        <v>0</v>
      </c>
      <c r="I457" s="35">
        <f t="shared" ref="I457:I467" si="127">IF(B457&lt;=($F$7-$F$6),H457+I456,0)</f>
        <v>0</v>
      </c>
      <c r="J457" s="34">
        <f t="shared" si="125"/>
        <v>0</v>
      </c>
      <c r="K457" s="36">
        <f t="shared" si="116"/>
        <v>0</v>
      </c>
      <c r="L457" s="37">
        <f t="shared" si="115"/>
        <v>0</v>
      </c>
    </row>
    <row r="458" spans="2:12" x14ac:dyDescent="0.25">
      <c r="B458" s="22">
        <v>37</v>
      </c>
      <c r="C458" s="22">
        <v>434</v>
      </c>
      <c r="D458" s="34">
        <f t="shared" si="126"/>
        <v>0</v>
      </c>
      <c r="E458" s="34">
        <f t="shared" si="119"/>
        <v>0</v>
      </c>
      <c r="F458" s="34">
        <f t="shared" si="111"/>
        <v>0</v>
      </c>
      <c r="G458" s="34">
        <f t="shared" si="112"/>
        <v>0</v>
      </c>
      <c r="H458" s="34">
        <f t="shared" si="113"/>
        <v>0</v>
      </c>
      <c r="I458" s="35">
        <f t="shared" si="127"/>
        <v>0</v>
      </c>
      <c r="J458" s="34">
        <f t="shared" si="125"/>
        <v>0</v>
      </c>
      <c r="K458" s="36">
        <f t="shared" si="116"/>
        <v>0</v>
      </c>
      <c r="L458" s="37">
        <f t="shared" si="115"/>
        <v>0</v>
      </c>
    </row>
    <row r="459" spans="2:12" x14ac:dyDescent="0.25">
      <c r="B459" s="22">
        <v>37</v>
      </c>
      <c r="C459" s="22">
        <v>435</v>
      </c>
      <c r="D459" s="34">
        <f t="shared" si="126"/>
        <v>0</v>
      </c>
      <c r="E459" s="34">
        <f t="shared" si="119"/>
        <v>0</v>
      </c>
      <c r="F459" s="34">
        <f t="shared" si="111"/>
        <v>0</v>
      </c>
      <c r="G459" s="34">
        <f t="shared" si="112"/>
        <v>0</v>
      </c>
      <c r="H459" s="34">
        <f t="shared" si="113"/>
        <v>0</v>
      </c>
      <c r="I459" s="35">
        <f t="shared" si="127"/>
        <v>0</v>
      </c>
      <c r="J459" s="34">
        <f t="shared" si="125"/>
        <v>0</v>
      </c>
      <c r="K459" s="36">
        <f t="shared" si="116"/>
        <v>0</v>
      </c>
      <c r="L459" s="37">
        <f t="shared" si="115"/>
        <v>0</v>
      </c>
    </row>
    <row r="460" spans="2:12" x14ac:dyDescent="0.25">
      <c r="B460" s="22">
        <v>37</v>
      </c>
      <c r="C460" s="22">
        <v>436</v>
      </c>
      <c r="D460" s="34">
        <f t="shared" si="126"/>
        <v>0</v>
      </c>
      <c r="E460" s="34">
        <f t="shared" si="119"/>
        <v>0</v>
      </c>
      <c r="F460" s="34">
        <f t="shared" si="111"/>
        <v>0</v>
      </c>
      <c r="G460" s="34">
        <f t="shared" si="112"/>
        <v>0</v>
      </c>
      <c r="H460" s="34">
        <f t="shared" si="113"/>
        <v>0</v>
      </c>
      <c r="I460" s="35">
        <f t="shared" si="127"/>
        <v>0</v>
      </c>
      <c r="J460" s="34">
        <f t="shared" si="125"/>
        <v>0</v>
      </c>
      <c r="K460" s="36">
        <f t="shared" si="116"/>
        <v>0</v>
      </c>
      <c r="L460" s="37">
        <f t="shared" si="115"/>
        <v>0</v>
      </c>
    </row>
    <row r="461" spans="2:12" x14ac:dyDescent="0.25">
      <c r="B461" s="22">
        <v>37</v>
      </c>
      <c r="C461" s="22">
        <v>437</v>
      </c>
      <c r="D461" s="34">
        <f t="shared" si="126"/>
        <v>0</v>
      </c>
      <c r="E461" s="34">
        <f t="shared" si="119"/>
        <v>0</v>
      </c>
      <c r="F461" s="34">
        <f t="shared" si="111"/>
        <v>0</v>
      </c>
      <c r="G461" s="34">
        <f t="shared" si="112"/>
        <v>0</v>
      </c>
      <c r="H461" s="34">
        <f t="shared" si="113"/>
        <v>0</v>
      </c>
      <c r="I461" s="35">
        <f t="shared" si="127"/>
        <v>0</v>
      </c>
      <c r="J461" s="34">
        <f t="shared" si="125"/>
        <v>0</v>
      </c>
      <c r="K461" s="36">
        <f t="shared" si="116"/>
        <v>0</v>
      </c>
      <c r="L461" s="37">
        <f t="shared" si="115"/>
        <v>0</v>
      </c>
    </row>
    <row r="462" spans="2:12" x14ac:dyDescent="0.25">
      <c r="B462" s="22">
        <v>37</v>
      </c>
      <c r="C462" s="22">
        <v>438</v>
      </c>
      <c r="D462" s="34">
        <f t="shared" si="126"/>
        <v>0</v>
      </c>
      <c r="E462" s="34">
        <f t="shared" si="119"/>
        <v>0</v>
      </c>
      <c r="F462" s="34">
        <f t="shared" si="111"/>
        <v>0</v>
      </c>
      <c r="G462" s="34">
        <f t="shared" si="112"/>
        <v>0</v>
      </c>
      <c r="H462" s="34">
        <f t="shared" si="113"/>
        <v>0</v>
      </c>
      <c r="I462" s="35">
        <f t="shared" si="127"/>
        <v>0</v>
      </c>
      <c r="J462" s="34">
        <f t="shared" si="125"/>
        <v>0</v>
      </c>
      <c r="K462" s="36">
        <f t="shared" si="116"/>
        <v>0</v>
      </c>
      <c r="L462" s="37">
        <f t="shared" si="115"/>
        <v>0</v>
      </c>
    </row>
    <row r="463" spans="2:12" x14ac:dyDescent="0.25">
      <c r="B463" s="22">
        <v>37</v>
      </c>
      <c r="C463" s="22">
        <v>439</v>
      </c>
      <c r="D463" s="34">
        <f t="shared" si="126"/>
        <v>0</v>
      </c>
      <c r="E463" s="34">
        <f t="shared" si="119"/>
        <v>0</v>
      </c>
      <c r="F463" s="34">
        <f t="shared" si="111"/>
        <v>0</v>
      </c>
      <c r="G463" s="34">
        <f t="shared" si="112"/>
        <v>0</v>
      </c>
      <c r="H463" s="34">
        <f t="shared" si="113"/>
        <v>0</v>
      </c>
      <c r="I463" s="35">
        <f t="shared" si="127"/>
        <v>0</v>
      </c>
      <c r="J463" s="34">
        <f t="shared" si="125"/>
        <v>0</v>
      </c>
      <c r="K463" s="36">
        <f t="shared" si="116"/>
        <v>0</v>
      </c>
      <c r="L463" s="37">
        <f t="shared" si="115"/>
        <v>0</v>
      </c>
    </row>
    <row r="464" spans="2:12" x14ac:dyDescent="0.25">
      <c r="B464" s="22">
        <v>37</v>
      </c>
      <c r="C464" s="22">
        <v>440</v>
      </c>
      <c r="D464" s="34">
        <f t="shared" si="126"/>
        <v>0</v>
      </c>
      <c r="E464" s="34">
        <f t="shared" si="119"/>
        <v>0</v>
      </c>
      <c r="F464" s="34">
        <f t="shared" si="111"/>
        <v>0</v>
      </c>
      <c r="G464" s="34">
        <f t="shared" si="112"/>
        <v>0</v>
      </c>
      <c r="H464" s="34">
        <f t="shared" si="113"/>
        <v>0</v>
      </c>
      <c r="I464" s="35">
        <f t="shared" si="127"/>
        <v>0</v>
      </c>
      <c r="J464" s="34">
        <f t="shared" si="125"/>
        <v>0</v>
      </c>
      <c r="K464" s="36">
        <f t="shared" si="116"/>
        <v>0</v>
      </c>
      <c r="L464" s="37">
        <f t="shared" si="115"/>
        <v>0</v>
      </c>
    </row>
    <row r="465" spans="2:12" x14ac:dyDescent="0.25">
      <c r="B465" s="22">
        <v>37</v>
      </c>
      <c r="C465" s="22">
        <v>441</v>
      </c>
      <c r="D465" s="34">
        <f t="shared" si="126"/>
        <v>0</v>
      </c>
      <c r="E465" s="34">
        <f t="shared" si="119"/>
        <v>0</v>
      </c>
      <c r="F465" s="34">
        <f t="shared" si="111"/>
        <v>0</v>
      </c>
      <c r="G465" s="34">
        <f t="shared" si="112"/>
        <v>0</v>
      </c>
      <c r="H465" s="34">
        <f t="shared" si="113"/>
        <v>0</v>
      </c>
      <c r="I465" s="35">
        <f t="shared" si="127"/>
        <v>0</v>
      </c>
      <c r="J465" s="34">
        <f t="shared" si="125"/>
        <v>0</v>
      </c>
      <c r="K465" s="36">
        <f t="shared" si="116"/>
        <v>0</v>
      </c>
      <c r="L465" s="37">
        <f t="shared" si="115"/>
        <v>0</v>
      </c>
    </row>
    <row r="466" spans="2:12" x14ac:dyDescent="0.25">
      <c r="B466" s="22">
        <v>37</v>
      </c>
      <c r="C466" s="22">
        <v>442</v>
      </c>
      <c r="D466" s="34">
        <f t="shared" si="126"/>
        <v>0</v>
      </c>
      <c r="E466" s="34">
        <f t="shared" si="119"/>
        <v>0</v>
      </c>
      <c r="F466" s="34">
        <f t="shared" si="111"/>
        <v>0</v>
      </c>
      <c r="G466" s="34">
        <f t="shared" si="112"/>
        <v>0</v>
      </c>
      <c r="H466" s="34">
        <f t="shared" si="113"/>
        <v>0</v>
      </c>
      <c r="I466" s="35">
        <f t="shared" si="127"/>
        <v>0</v>
      </c>
      <c r="J466" s="34">
        <f t="shared" si="125"/>
        <v>0</v>
      </c>
      <c r="K466" s="36">
        <f t="shared" si="116"/>
        <v>0</v>
      </c>
      <c r="L466" s="37">
        <f t="shared" si="115"/>
        <v>0</v>
      </c>
    </row>
    <row r="467" spans="2:12" x14ac:dyDescent="0.25">
      <c r="B467" s="22">
        <v>37</v>
      </c>
      <c r="C467" s="22">
        <v>443</v>
      </c>
      <c r="D467" s="34">
        <f t="shared" si="126"/>
        <v>0</v>
      </c>
      <c r="E467" s="34">
        <f t="shared" si="119"/>
        <v>0</v>
      </c>
      <c r="F467" s="34">
        <f t="shared" si="111"/>
        <v>0</v>
      </c>
      <c r="G467" s="34">
        <f t="shared" si="112"/>
        <v>0</v>
      </c>
      <c r="H467" s="34">
        <f t="shared" si="113"/>
        <v>0</v>
      </c>
      <c r="I467" s="35">
        <f t="shared" si="127"/>
        <v>0</v>
      </c>
      <c r="J467" s="34">
        <f t="shared" si="125"/>
        <v>0</v>
      </c>
      <c r="K467" s="36">
        <f t="shared" si="116"/>
        <v>0</v>
      </c>
      <c r="L467" s="37">
        <f t="shared" si="115"/>
        <v>0</v>
      </c>
    </row>
    <row r="468" spans="2:12" s="17" customFormat="1" x14ac:dyDescent="0.25">
      <c r="B468" s="38">
        <v>37</v>
      </c>
      <c r="C468" s="38">
        <v>444</v>
      </c>
      <c r="D468" s="39">
        <f t="shared" si="126"/>
        <v>0</v>
      </c>
      <c r="E468" s="39">
        <f t="shared" si="119"/>
        <v>0</v>
      </c>
      <c r="F468" s="39">
        <f t="shared" si="111"/>
        <v>0</v>
      </c>
      <c r="G468" s="39">
        <f t="shared" si="112"/>
        <v>0</v>
      </c>
      <c r="H468" s="39">
        <f t="shared" si="113"/>
        <v>0</v>
      </c>
      <c r="I468" s="40">
        <f>IF(B468&lt;=($F$7-$F$6),H468+I467+SUM(J457:J468),0)</f>
        <v>0</v>
      </c>
      <c r="J468" s="39">
        <f t="shared" si="125"/>
        <v>0</v>
      </c>
      <c r="K468" s="41">
        <f t="shared" si="116"/>
        <v>0</v>
      </c>
      <c r="L468" s="42">
        <f t="shared" si="115"/>
        <v>0</v>
      </c>
    </row>
    <row r="469" spans="2:12" x14ac:dyDescent="0.25">
      <c r="B469" s="22"/>
      <c r="D469" s="43"/>
      <c r="E469" s="43"/>
      <c r="F469" s="43"/>
      <c r="G469" s="43"/>
      <c r="H469" s="43"/>
    </row>
    <row r="470" spans="2:12" x14ac:dyDescent="0.25">
      <c r="B470" s="22"/>
      <c r="D470" s="43"/>
      <c r="E470" s="43"/>
      <c r="F470" s="43"/>
      <c r="G470" s="43"/>
      <c r="H470" s="43"/>
    </row>
    <row r="471" spans="2:12" x14ac:dyDescent="0.25">
      <c r="B471" s="22"/>
      <c r="D471" s="43"/>
      <c r="E471" s="43"/>
      <c r="F471" s="43"/>
      <c r="G471" s="43"/>
      <c r="H471" s="43"/>
    </row>
    <row r="472" spans="2:12" x14ac:dyDescent="0.25">
      <c r="B472" s="22"/>
      <c r="D472" s="43"/>
      <c r="E472" s="43"/>
      <c r="F472" s="43"/>
      <c r="G472" s="43"/>
      <c r="H472" s="43"/>
    </row>
    <row r="473" spans="2:12" x14ac:dyDescent="0.25">
      <c r="D473" s="43"/>
      <c r="E473" s="43"/>
      <c r="F473" s="43"/>
      <c r="G473" s="43"/>
      <c r="H473" s="43"/>
    </row>
    <row r="474" spans="2:12" x14ac:dyDescent="0.25">
      <c r="D474" s="43"/>
      <c r="E474" s="43"/>
      <c r="F474" s="43"/>
      <c r="G474" s="43"/>
      <c r="H474" s="43"/>
    </row>
    <row r="475" spans="2:12" x14ac:dyDescent="0.25">
      <c r="D475" s="43"/>
      <c r="E475" s="43"/>
      <c r="F475" s="43"/>
      <c r="G475" s="43"/>
      <c r="H475" s="43"/>
    </row>
    <row r="476" spans="2:12" x14ac:dyDescent="0.25">
      <c r="D476" s="43"/>
      <c r="E476" s="43"/>
      <c r="F476" s="43"/>
      <c r="G476" s="43"/>
      <c r="H476" s="43"/>
    </row>
    <row r="477" spans="2:12" x14ac:dyDescent="0.25">
      <c r="D477" s="43"/>
      <c r="E477" s="43"/>
      <c r="F477" s="43"/>
      <c r="G477" s="43"/>
      <c r="H477" s="43"/>
    </row>
    <row r="478" spans="2:12" x14ac:dyDescent="0.25">
      <c r="D478" s="43"/>
      <c r="E478" s="43"/>
      <c r="F478" s="43"/>
      <c r="G478" s="43"/>
      <c r="H478" s="43"/>
    </row>
    <row r="479" spans="2:12" x14ac:dyDescent="0.25">
      <c r="D479" s="43"/>
      <c r="E479" s="43"/>
      <c r="F479" s="43"/>
      <c r="G479" s="43"/>
      <c r="H479" s="43"/>
    </row>
    <row r="480" spans="2:12" x14ac:dyDescent="0.25">
      <c r="D480" s="43"/>
      <c r="E480" s="43"/>
      <c r="F480" s="43"/>
      <c r="G480" s="43"/>
      <c r="H480" s="43"/>
    </row>
    <row r="481" spans="4:8" x14ac:dyDescent="0.25">
      <c r="D481" s="43"/>
      <c r="E481" s="43"/>
      <c r="F481" s="43"/>
      <c r="G481" s="43"/>
      <c r="H481" s="43"/>
    </row>
    <row r="482" spans="4:8" x14ac:dyDescent="0.25">
      <c r="D482" s="43"/>
      <c r="E482" s="43"/>
      <c r="F482" s="43"/>
      <c r="G482" s="43"/>
      <c r="H482" s="43"/>
    </row>
    <row r="483" spans="4:8" x14ac:dyDescent="0.25">
      <c r="D483" s="43"/>
      <c r="E483" s="43"/>
      <c r="F483" s="43"/>
      <c r="G483" s="43"/>
      <c r="H483" s="43"/>
    </row>
    <row r="484" spans="4:8" x14ac:dyDescent="0.25">
      <c r="D484" s="43"/>
      <c r="E484" s="43"/>
      <c r="F484" s="43"/>
      <c r="G484" s="43"/>
      <c r="H484" s="43"/>
    </row>
    <row r="485" spans="4:8" x14ac:dyDescent="0.25">
      <c r="D485" s="43"/>
      <c r="E485" s="43"/>
      <c r="F485" s="43"/>
      <c r="G485" s="43"/>
      <c r="H485" s="43"/>
    </row>
    <row r="486" spans="4:8" x14ac:dyDescent="0.25">
      <c r="D486" s="43"/>
      <c r="E486" s="43"/>
      <c r="F486" s="43"/>
      <c r="G486" s="43"/>
      <c r="H486" s="43"/>
    </row>
    <row r="487" spans="4:8" x14ac:dyDescent="0.25">
      <c r="D487" s="43"/>
      <c r="E487" s="43"/>
      <c r="F487" s="43"/>
      <c r="G487" s="43"/>
      <c r="H487" s="43"/>
    </row>
    <row r="488" spans="4:8" x14ac:dyDescent="0.25">
      <c r="D488" s="43"/>
      <c r="E488" s="43"/>
      <c r="F488" s="43"/>
      <c r="G488" s="43"/>
      <c r="H488" s="43"/>
    </row>
    <row r="489" spans="4:8" x14ac:dyDescent="0.25">
      <c r="D489" s="43"/>
      <c r="E489" s="43"/>
      <c r="F489" s="43"/>
      <c r="G489" s="43"/>
      <c r="H489" s="43"/>
    </row>
    <row r="490" spans="4:8" x14ac:dyDescent="0.25">
      <c r="D490" s="43"/>
      <c r="E490" s="43"/>
      <c r="F490" s="43"/>
      <c r="G490" s="43"/>
      <c r="H490" s="43"/>
    </row>
    <row r="491" spans="4:8" x14ac:dyDescent="0.25">
      <c r="D491" s="43"/>
      <c r="E491" s="43"/>
      <c r="F491" s="43"/>
      <c r="G491" s="43"/>
      <c r="H491" s="43"/>
    </row>
    <row r="492" spans="4:8" x14ac:dyDescent="0.25">
      <c r="D492" s="43"/>
      <c r="E492" s="43"/>
      <c r="F492" s="43"/>
      <c r="G492" s="43"/>
      <c r="H492" s="43"/>
    </row>
    <row r="493" spans="4:8" x14ac:dyDescent="0.25">
      <c r="D493" s="43"/>
      <c r="E493" s="43"/>
      <c r="F493" s="43"/>
      <c r="G493" s="43"/>
      <c r="H493" s="43"/>
    </row>
    <row r="494" spans="4:8" x14ac:dyDescent="0.25">
      <c r="D494" s="43"/>
      <c r="E494" s="43"/>
      <c r="F494" s="43"/>
      <c r="G494" s="43"/>
      <c r="H494" s="43"/>
    </row>
    <row r="495" spans="4:8" x14ac:dyDescent="0.25">
      <c r="D495" s="43"/>
      <c r="E495" s="43"/>
      <c r="F495" s="43"/>
      <c r="G495" s="43"/>
      <c r="H495" s="43"/>
    </row>
    <row r="496" spans="4:8" x14ac:dyDescent="0.25">
      <c r="D496" s="43"/>
      <c r="E496" s="43"/>
      <c r="F496" s="43"/>
      <c r="G496" s="43"/>
      <c r="H496" s="43"/>
    </row>
    <row r="497" spans="4:8" x14ac:dyDescent="0.25">
      <c r="D497" s="43"/>
      <c r="E497" s="43"/>
      <c r="F497" s="43"/>
      <c r="G497" s="43"/>
      <c r="H497" s="43"/>
    </row>
    <row r="498" spans="4:8" x14ac:dyDescent="0.25">
      <c r="D498" s="43"/>
      <c r="E498" s="43"/>
      <c r="F498" s="43"/>
      <c r="G498" s="43"/>
      <c r="H498" s="43"/>
    </row>
    <row r="499" spans="4:8" x14ac:dyDescent="0.25">
      <c r="D499" s="43"/>
      <c r="E499" s="43"/>
      <c r="F499" s="43"/>
      <c r="G499" s="43"/>
      <c r="H499" s="43"/>
    </row>
    <row r="500" spans="4:8" x14ac:dyDescent="0.25">
      <c r="D500" s="43"/>
      <c r="E500" s="43"/>
      <c r="F500" s="43"/>
      <c r="G500" s="43"/>
      <c r="H500" s="43"/>
    </row>
    <row r="501" spans="4:8" x14ac:dyDescent="0.25">
      <c r="D501" s="43"/>
      <c r="E501" s="43"/>
      <c r="F501" s="43"/>
      <c r="G501" s="43"/>
      <c r="H501" s="43"/>
    </row>
    <row r="502" spans="4:8" x14ac:dyDescent="0.25">
      <c r="D502" s="43"/>
      <c r="E502" s="43"/>
      <c r="F502" s="43"/>
      <c r="G502" s="43"/>
      <c r="H502" s="43"/>
    </row>
    <row r="503" spans="4:8" x14ac:dyDescent="0.25">
      <c r="D503" s="43"/>
      <c r="E503" s="43"/>
      <c r="F503" s="43"/>
      <c r="G503" s="43"/>
      <c r="H503" s="43"/>
    </row>
    <row r="504" spans="4:8" x14ac:dyDescent="0.25">
      <c r="D504" s="43"/>
      <c r="E504" s="43"/>
      <c r="F504" s="43"/>
      <c r="G504" s="43"/>
      <c r="H504" s="43"/>
    </row>
    <row r="505" spans="4:8" x14ac:dyDescent="0.25">
      <c r="D505" s="43"/>
      <c r="E505" s="43"/>
      <c r="F505" s="43"/>
      <c r="G505" s="43"/>
      <c r="H505" s="43"/>
    </row>
    <row r="506" spans="4:8" x14ac:dyDescent="0.25">
      <c r="D506" s="43"/>
      <c r="E506" s="43"/>
      <c r="F506" s="43"/>
      <c r="G506" s="43"/>
      <c r="H506" s="43"/>
    </row>
    <row r="507" spans="4:8" x14ac:dyDescent="0.25">
      <c r="D507" s="43"/>
      <c r="E507" s="43"/>
      <c r="F507" s="43"/>
      <c r="G507" s="43"/>
      <c r="H507" s="43"/>
    </row>
    <row r="508" spans="4:8" x14ac:dyDescent="0.25">
      <c r="D508" s="43"/>
      <c r="E508" s="43"/>
      <c r="F508" s="43"/>
      <c r="G508" s="43"/>
      <c r="H508" s="43"/>
    </row>
    <row r="509" spans="4:8" x14ac:dyDescent="0.25">
      <c r="D509" s="43"/>
      <c r="E509" s="43"/>
      <c r="F509" s="43"/>
      <c r="G509" s="43"/>
      <c r="H509" s="43"/>
    </row>
    <row r="510" spans="4:8" x14ac:dyDescent="0.25">
      <c r="D510" s="43"/>
      <c r="E510" s="43"/>
      <c r="F510" s="43"/>
      <c r="G510" s="43"/>
      <c r="H510" s="43"/>
    </row>
    <row r="511" spans="4:8" x14ac:dyDescent="0.25">
      <c r="D511" s="43"/>
      <c r="E511" s="43"/>
      <c r="F511" s="43"/>
      <c r="G511" s="43"/>
      <c r="H511" s="43"/>
    </row>
    <row r="512" spans="4:8" x14ac:dyDescent="0.25">
      <c r="D512" s="43"/>
      <c r="E512" s="43"/>
      <c r="F512" s="43"/>
      <c r="G512" s="43"/>
      <c r="H512" s="43"/>
    </row>
    <row r="513" spans="4:8" x14ac:dyDescent="0.25">
      <c r="D513" s="43"/>
      <c r="E513" s="43"/>
      <c r="F513" s="43"/>
      <c r="G513" s="43"/>
      <c r="H513" s="43"/>
    </row>
    <row r="514" spans="4:8" x14ac:dyDescent="0.25">
      <c r="D514" s="43"/>
      <c r="E514" s="43"/>
      <c r="F514" s="43"/>
      <c r="G514" s="43"/>
      <c r="H514" s="43"/>
    </row>
    <row r="515" spans="4:8" x14ac:dyDescent="0.25">
      <c r="D515" s="43"/>
      <c r="E515" s="43"/>
      <c r="F515" s="43"/>
      <c r="G515" s="43"/>
      <c r="H515" s="43"/>
    </row>
    <row r="516" spans="4:8" x14ac:dyDescent="0.25">
      <c r="D516" s="43"/>
      <c r="E516" s="43"/>
      <c r="F516" s="43"/>
      <c r="G516" s="43"/>
      <c r="H516" s="43"/>
    </row>
    <row r="517" spans="4:8" x14ac:dyDescent="0.25">
      <c r="D517" s="43"/>
      <c r="E517" s="43"/>
      <c r="F517" s="43"/>
      <c r="G517" s="43"/>
      <c r="H517" s="43"/>
    </row>
    <row r="518" spans="4:8" x14ac:dyDescent="0.25">
      <c r="D518" s="43"/>
      <c r="E518" s="43"/>
      <c r="F518" s="43"/>
      <c r="G518" s="43"/>
      <c r="H518" s="43"/>
    </row>
    <row r="519" spans="4:8" x14ac:dyDescent="0.25">
      <c r="D519" s="43"/>
      <c r="E519" s="43"/>
      <c r="F519" s="43"/>
      <c r="G519" s="43"/>
      <c r="H519" s="43"/>
    </row>
    <row r="520" spans="4:8" x14ac:dyDescent="0.25">
      <c r="D520" s="43"/>
      <c r="E520" s="43"/>
      <c r="F520" s="43"/>
      <c r="G520" s="43"/>
      <c r="H520" s="43"/>
    </row>
    <row r="521" spans="4:8" x14ac:dyDescent="0.25">
      <c r="D521" s="43"/>
      <c r="E521" s="43"/>
      <c r="F521" s="43"/>
      <c r="G521" s="43"/>
      <c r="H521" s="43"/>
    </row>
    <row r="522" spans="4:8" x14ac:dyDescent="0.25">
      <c r="D522" s="43"/>
      <c r="E522" s="43"/>
      <c r="F522" s="43"/>
      <c r="G522" s="43"/>
      <c r="H522" s="43"/>
    </row>
    <row r="523" spans="4:8" x14ac:dyDescent="0.25">
      <c r="D523" s="43"/>
      <c r="E523" s="43"/>
      <c r="F523" s="43"/>
      <c r="G523" s="43"/>
      <c r="H523" s="43"/>
    </row>
    <row r="524" spans="4:8" x14ac:dyDescent="0.25">
      <c r="D524" s="43"/>
      <c r="E524" s="43"/>
      <c r="F524" s="43"/>
      <c r="G524" s="43"/>
      <c r="H524" s="43"/>
    </row>
    <row r="525" spans="4:8" x14ac:dyDescent="0.25">
      <c r="D525" s="43"/>
      <c r="E525" s="43"/>
      <c r="F525" s="43"/>
      <c r="G525" s="43"/>
      <c r="H525" s="43"/>
    </row>
    <row r="526" spans="4:8" x14ac:dyDescent="0.25">
      <c r="D526" s="43"/>
      <c r="E526" s="43"/>
      <c r="F526" s="43"/>
      <c r="G526" s="43"/>
      <c r="H526" s="43"/>
    </row>
    <row r="527" spans="4:8" x14ac:dyDescent="0.25">
      <c r="D527" s="43"/>
      <c r="E527" s="43"/>
      <c r="F527" s="43"/>
      <c r="G527" s="43"/>
      <c r="H527" s="43"/>
    </row>
    <row r="528" spans="4:8" x14ac:dyDescent="0.25">
      <c r="D528" s="43"/>
      <c r="E528" s="43"/>
      <c r="F528" s="43"/>
      <c r="G528" s="43"/>
      <c r="H528" s="43"/>
    </row>
    <row r="529" spans="4:8" x14ac:dyDescent="0.25">
      <c r="D529" s="43"/>
      <c r="E529" s="43"/>
      <c r="F529" s="43"/>
      <c r="G529" s="43"/>
      <c r="H529" s="43"/>
    </row>
    <row r="530" spans="4:8" x14ac:dyDescent="0.25">
      <c r="D530" s="43"/>
      <c r="E530" s="43"/>
      <c r="F530" s="43"/>
      <c r="G530" s="43"/>
      <c r="H530" s="43"/>
    </row>
    <row r="531" spans="4:8" x14ac:dyDescent="0.25">
      <c r="D531" s="43"/>
      <c r="E531" s="43"/>
      <c r="F531" s="43"/>
      <c r="G531" s="43"/>
      <c r="H531" s="43"/>
    </row>
    <row r="532" spans="4:8" x14ac:dyDescent="0.25">
      <c r="D532" s="43"/>
      <c r="E532" s="43"/>
      <c r="F532" s="43"/>
      <c r="G532" s="43"/>
      <c r="H532" s="43"/>
    </row>
    <row r="533" spans="4:8" x14ac:dyDescent="0.25">
      <c r="D533" s="43"/>
      <c r="E533" s="43"/>
      <c r="F533" s="43"/>
      <c r="G533" s="43"/>
      <c r="H533" s="43"/>
    </row>
    <row r="534" spans="4:8" x14ac:dyDescent="0.25">
      <c r="D534" s="43"/>
      <c r="E534" s="43"/>
      <c r="F534" s="43"/>
      <c r="G534" s="43"/>
      <c r="H534" s="43"/>
    </row>
    <row r="535" spans="4:8" x14ac:dyDescent="0.25">
      <c r="D535" s="43"/>
      <c r="E535" s="43"/>
      <c r="F535" s="43"/>
      <c r="G535" s="43"/>
      <c r="H535" s="43"/>
    </row>
    <row r="536" spans="4:8" x14ac:dyDescent="0.25">
      <c r="D536" s="43"/>
      <c r="E536" s="43"/>
      <c r="F536" s="43"/>
      <c r="G536" s="43"/>
      <c r="H536" s="43"/>
    </row>
    <row r="537" spans="4:8" x14ac:dyDescent="0.25">
      <c r="D537" s="43"/>
      <c r="E537" s="43"/>
      <c r="F537" s="43"/>
      <c r="G537" s="43"/>
      <c r="H537" s="43"/>
    </row>
    <row r="538" spans="4:8" x14ac:dyDescent="0.25">
      <c r="D538" s="43"/>
      <c r="E538" s="43"/>
      <c r="F538" s="43"/>
      <c r="G538" s="43"/>
      <c r="H538" s="43"/>
    </row>
    <row r="539" spans="4:8" x14ac:dyDescent="0.25">
      <c r="D539" s="43"/>
      <c r="E539" s="43"/>
      <c r="F539" s="43"/>
      <c r="G539" s="43"/>
      <c r="H539" s="43"/>
    </row>
    <row r="540" spans="4:8" x14ac:dyDescent="0.25">
      <c r="D540" s="43"/>
      <c r="E540" s="43"/>
      <c r="F540" s="43"/>
      <c r="G540" s="43"/>
      <c r="H540" s="43"/>
    </row>
    <row r="541" spans="4:8" x14ac:dyDescent="0.25">
      <c r="D541" s="43"/>
      <c r="E541" s="43"/>
      <c r="F541" s="43"/>
      <c r="G541" s="43"/>
      <c r="H541" s="43"/>
    </row>
    <row r="542" spans="4:8" x14ac:dyDescent="0.25">
      <c r="D542" s="43"/>
      <c r="E542" s="43"/>
      <c r="F542" s="43"/>
      <c r="G542" s="43"/>
      <c r="H542" s="43"/>
    </row>
    <row r="543" spans="4:8" x14ac:dyDescent="0.25">
      <c r="D543" s="43"/>
      <c r="E543" s="43"/>
      <c r="F543" s="43"/>
      <c r="G543" s="43"/>
      <c r="H543" s="43"/>
    </row>
    <row r="544" spans="4:8" x14ac:dyDescent="0.25">
      <c r="D544" s="43"/>
      <c r="E544" s="43"/>
      <c r="F544" s="43"/>
      <c r="G544" s="43"/>
      <c r="H544" s="43"/>
    </row>
    <row r="545" spans="4:8" x14ac:dyDescent="0.25">
      <c r="D545" s="43"/>
      <c r="E545" s="43"/>
      <c r="F545" s="43"/>
      <c r="G545" s="43"/>
      <c r="H545" s="43"/>
    </row>
    <row r="546" spans="4:8" x14ac:dyDescent="0.25">
      <c r="D546" s="43"/>
      <c r="E546" s="43"/>
      <c r="F546" s="43"/>
      <c r="G546" s="43"/>
      <c r="H546" s="43"/>
    </row>
    <row r="547" spans="4:8" x14ac:dyDescent="0.25">
      <c r="D547" s="43"/>
      <c r="E547" s="43"/>
      <c r="F547" s="43"/>
      <c r="G547" s="43"/>
      <c r="H547" s="43"/>
    </row>
    <row r="548" spans="4:8" x14ac:dyDescent="0.25">
      <c r="D548" s="43"/>
      <c r="E548" s="43"/>
      <c r="F548" s="43"/>
      <c r="G548" s="43"/>
      <c r="H548" s="43"/>
    </row>
    <row r="549" spans="4:8" x14ac:dyDescent="0.25">
      <c r="D549" s="43"/>
      <c r="E549" s="43"/>
      <c r="F549" s="43"/>
      <c r="G549" s="43"/>
      <c r="H549" s="43"/>
    </row>
    <row r="550" spans="4:8" x14ac:dyDescent="0.25">
      <c r="D550" s="43"/>
      <c r="E550" s="43"/>
      <c r="F550" s="43"/>
      <c r="G550" s="43"/>
      <c r="H550" s="43"/>
    </row>
    <row r="551" spans="4:8" x14ac:dyDescent="0.25">
      <c r="D551" s="43"/>
      <c r="E551" s="43"/>
      <c r="F551" s="43"/>
      <c r="G551" s="43"/>
      <c r="H551" s="43"/>
    </row>
    <row r="552" spans="4:8" x14ac:dyDescent="0.25">
      <c r="D552" s="43"/>
      <c r="E552" s="43"/>
      <c r="F552" s="43"/>
      <c r="G552" s="43"/>
      <c r="H552" s="43"/>
    </row>
    <row r="553" spans="4:8" x14ac:dyDescent="0.25">
      <c r="D553" s="43"/>
      <c r="E553" s="43"/>
      <c r="F553" s="43"/>
      <c r="G553" s="43"/>
      <c r="H553" s="43"/>
    </row>
    <row r="554" spans="4:8" x14ac:dyDescent="0.25">
      <c r="D554" s="43"/>
      <c r="E554" s="43"/>
      <c r="F554" s="43"/>
      <c r="G554" s="43"/>
      <c r="H554" s="43"/>
    </row>
    <row r="555" spans="4:8" x14ac:dyDescent="0.25">
      <c r="D555" s="43"/>
      <c r="E555" s="43"/>
      <c r="F555" s="43"/>
      <c r="G555" s="43"/>
      <c r="H555" s="43"/>
    </row>
    <row r="556" spans="4:8" x14ac:dyDescent="0.25">
      <c r="D556" s="43"/>
      <c r="E556" s="43"/>
      <c r="F556" s="43"/>
      <c r="G556" s="43"/>
      <c r="H556" s="43"/>
    </row>
    <row r="557" spans="4:8" x14ac:dyDescent="0.25">
      <c r="D557" s="43"/>
      <c r="E557" s="43"/>
      <c r="F557" s="43"/>
      <c r="G557" s="43"/>
      <c r="H557" s="43"/>
    </row>
    <row r="558" spans="4:8" x14ac:dyDescent="0.25">
      <c r="D558" s="43"/>
      <c r="E558" s="43"/>
      <c r="F558" s="43"/>
      <c r="G558" s="43"/>
      <c r="H558" s="43"/>
    </row>
    <row r="559" spans="4:8" x14ac:dyDescent="0.25">
      <c r="D559" s="43"/>
      <c r="E559" s="43"/>
      <c r="F559" s="43"/>
      <c r="G559" s="43"/>
      <c r="H559" s="43"/>
    </row>
    <row r="560" spans="4:8" x14ac:dyDescent="0.25">
      <c r="D560" s="43"/>
      <c r="E560" s="43"/>
      <c r="F560" s="43"/>
      <c r="G560" s="43"/>
      <c r="H560" s="43"/>
    </row>
    <row r="561" spans="4:8" x14ac:dyDescent="0.25">
      <c r="D561" s="43"/>
      <c r="E561" s="43"/>
      <c r="F561" s="43"/>
      <c r="G561" s="43"/>
      <c r="H561" s="43"/>
    </row>
    <row r="562" spans="4:8" x14ac:dyDescent="0.25">
      <c r="D562" s="43"/>
      <c r="E562" s="43"/>
      <c r="F562" s="43"/>
      <c r="G562" s="43"/>
      <c r="H562" s="43"/>
    </row>
    <row r="563" spans="4:8" x14ac:dyDescent="0.25">
      <c r="D563" s="43"/>
      <c r="E563" s="43"/>
      <c r="F563" s="43"/>
      <c r="G563" s="43"/>
      <c r="H563" s="43"/>
    </row>
    <row r="564" spans="4:8" x14ac:dyDescent="0.25">
      <c r="D564" s="43"/>
      <c r="E564" s="43"/>
      <c r="F564" s="43"/>
      <c r="G564" s="43"/>
      <c r="H564" s="43"/>
    </row>
    <row r="565" spans="4:8" x14ac:dyDescent="0.25">
      <c r="D565" s="43"/>
      <c r="E565" s="43"/>
      <c r="F565" s="43"/>
      <c r="G565" s="43"/>
      <c r="H565" s="43"/>
    </row>
    <row r="566" spans="4:8" x14ac:dyDescent="0.25">
      <c r="D566" s="43"/>
      <c r="E566" s="43"/>
      <c r="F566" s="43"/>
      <c r="G566" s="43"/>
      <c r="H566" s="43"/>
    </row>
    <row r="567" spans="4:8" x14ac:dyDescent="0.25">
      <c r="D567" s="43"/>
      <c r="E567" s="43"/>
      <c r="F567" s="43"/>
      <c r="G567" s="43"/>
      <c r="H567" s="43"/>
    </row>
    <row r="568" spans="4:8" x14ac:dyDescent="0.25">
      <c r="D568" s="43"/>
      <c r="E568" s="43"/>
      <c r="F568" s="43"/>
      <c r="G568" s="43"/>
      <c r="H568" s="43"/>
    </row>
    <row r="569" spans="4:8" x14ac:dyDescent="0.25">
      <c r="D569" s="43"/>
      <c r="E569" s="43"/>
      <c r="F569" s="43"/>
      <c r="G569" s="43"/>
      <c r="H569" s="43"/>
    </row>
    <row r="570" spans="4:8" x14ac:dyDescent="0.25">
      <c r="D570" s="43"/>
      <c r="E570" s="43"/>
      <c r="F570" s="43"/>
      <c r="G570" s="43"/>
      <c r="H570" s="43"/>
    </row>
    <row r="571" spans="4:8" x14ac:dyDescent="0.25">
      <c r="D571" s="43"/>
      <c r="E571" s="43"/>
      <c r="F571" s="43"/>
      <c r="G571" s="43"/>
      <c r="H571" s="43"/>
    </row>
    <row r="572" spans="4:8" x14ac:dyDescent="0.25">
      <c r="D572" s="43"/>
      <c r="E572" s="43"/>
      <c r="F572" s="43"/>
      <c r="G572" s="43"/>
      <c r="H572" s="43"/>
    </row>
    <row r="573" spans="4:8" x14ac:dyDescent="0.25">
      <c r="D573" s="43"/>
      <c r="E573" s="43"/>
      <c r="F573" s="43"/>
      <c r="G573" s="43"/>
      <c r="H573" s="43"/>
    </row>
    <row r="574" spans="4:8" x14ac:dyDescent="0.25">
      <c r="D574" s="43"/>
      <c r="E574" s="43"/>
      <c r="F574" s="43"/>
      <c r="G574" s="43"/>
      <c r="H574" s="43"/>
    </row>
    <row r="575" spans="4:8" x14ac:dyDescent="0.25">
      <c r="D575" s="43"/>
      <c r="E575" s="43"/>
      <c r="F575" s="43"/>
      <c r="G575" s="43"/>
      <c r="H575" s="43"/>
    </row>
    <row r="576" spans="4:8" x14ac:dyDescent="0.25">
      <c r="D576" s="43"/>
      <c r="E576" s="43"/>
      <c r="F576" s="43"/>
      <c r="G576" s="43"/>
      <c r="H576" s="43"/>
    </row>
    <row r="577" spans="4:8" x14ac:dyDescent="0.25">
      <c r="D577" s="43"/>
      <c r="E577" s="43"/>
      <c r="F577" s="43"/>
      <c r="G577" s="43"/>
      <c r="H577" s="43"/>
    </row>
    <row r="578" spans="4:8" x14ac:dyDescent="0.25">
      <c r="D578" s="43"/>
      <c r="E578" s="43"/>
      <c r="F578" s="43"/>
      <c r="G578" s="43"/>
      <c r="H578" s="43"/>
    </row>
    <row r="579" spans="4:8" x14ac:dyDescent="0.25">
      <c r="D579" s="43"/>
      <c r="E579" s="43"/>
      <c r="F579" s="43"/>
      <c r="G579" s="43"/>
      <c r="H579" s="43"/>
    </row>
    <row r="580" spans="4:8" x14ac:dyDescent="0.25">
      <c r="D580" s="43"/>
      <c r="E580" s="43"/>
      <c r="F580" s="43"/>
      <c r="G580" s="43"/>
      <c r="H580" s="43"/>
    </row>
    <row r="581" spans="4:8" x14ac:dyDescent="0.25">
      <c r="D581" s="43"/>
      <c r="E581" s="43"/>
      <c r="F581" s="43"/>
      <c r="G581" s="43"/>
      <c r="H581" s="43"/>
    </row>
    <row r="582" spans="4:8" x14ac:dyDescent="0.25">
      <c r="D582" s="43"/>
      <c r="E582" s="43"/>
      <c r="F582" s="43"/>
      <c r="G582" s="43"/>
      <c r="H582" s="43"/>
    </row>
    <row r="583" spans="4:8" x14ac:dyDescent="0.25">
      <c r="D583" s="43"/>
      <c r="E583" s="43"/>
      <c r="F583" s="43"/>
      <c r="G583" s="43"/>
      <c r="H583" s="43"/>
    </row>
    <row r="584" spans="4:8" x14ac:dyDescent="0.25">
      <c r="D584" s="43"/>
      <c r="E584" s="43"/>
      <c r="F584" s="43"/>
      <c r="G584" s="43"/>
      <c r="H584" s="43"/>
    </row>
    <row r="585" spans="4:8" x14ac:dyDescent="0.25">
      <c r="D585" s="43"/>
      <c r="E585" s="43"/>
      <c r="F585" s="43"/>
      <c r="G585" s="43"/>
      <c r="H585" s="43"/>
    </row>
    <row r="586" spans="4:8" x14ac:dyDescent="0.25">
      <c r="D586" s="43"/>
      <c r="E586" s="43"/>
      <c r="F586" s="43"/>
      <c r="G586" s="43"/>
      <c r="H586" s="43"/>
    </row>
    <row r="587" spans="4:8" x14ac:dyDescent="0.25">
      <c r="D587" s="43"/>
      <c r="E587" s="43"/>
      <c r="F587" s="43"/>
      <c r="G587" s="43"/>
      <c r="H587" s="43"/>
    </row>
    <row r="588" spans="4:8" x14ac:dyDescent="0.25">
      <c r="D588" s="43"/>
      <c r="E588" s="43"/>
      <c r="F588" s="43"/>
      <c r="G588" s="43"/>
      <c r="H588" s="43"/>
    </row>
    <row r="589" spans="4:8" x14ac:dyDescent="0.25">
      <c r="D589" s="43"/>
      <c r="E589" s="43"/>
      <c r="F589" s="43"/>
      <c r="G589" s="43"/>
      <c r="H589" s="43"/>
    </row>
    <row r="590" spans="4:8" x14ac:dyDescent="0.25">
      <c r="D590" s="43"/>
      <c r="E590" s="43"/>
      <c r="F590" s="43"/>
      <c r="G590" s="43"/>
      <c r="H590" s="43"/>
    </row>
    <row r="591" spans="4:8" x14ac:dyDescent="0.25">
      <c r="D591" s="43"/>
      <c r="E591" s="43"/>
      <c r="F591" s="43"/>
      <c r="G591" s="43"/>
      <c r="H591" s="43"/>
    </row>
    <row r="592" spans="4:8" x14ac:dyDescent="0.25">
      <c r="D592" s="43"/>
      <c r="E592" s="43"/>
      <c r="F592" s="43"/>
      <c r="G592" s="43"/>
      <c r="H592" s="43"/>
    </row>
    <row r="593" spans="4:8" x14ac:dyDescent="0.25">
      <c r="D593" s="43"/>
      <c r="E593" s="43"/>
      <c r="F593" s="43"/>
      <c r="G593" s="43"/>
      <c r="H593" s="43"/>
    </row>
    <row r="594" spans="4:8" x14ac:dyDescent="0.25">
      <c r="D594" s="43"/>
      <c r="E594" s="43"/>
      <c r="F594" s="43"/>
      <c r="G594" s="43"/>
      <c r="H594" s="43"/>
    </row>
    <row r="595" spans="4:8" x14ac:dyDescent="0.25">
      <c r="D595" s="43"/>
      <c r="E595" s="43"/>
      <c r="F595" s="43"/>
      <c r="G595" s="43"/>
      <c r="H595" s="43"/>
    </row>
    <row r="596" spans="4:8" x14ac:dyDescent="0.25">
      <c r="D596" s="43"/>
      <c r="E596" s="43"/>
      <c r="F596" s="43"/>
      <c r="G596" s="43"/>
      <c r="H596" s="43"/>
    </row>
    <row r="597" spans="4:8" x14ac:dyDescent="0.25">
      <c r="D597" s="43"/>
      <c r="E597" s="43"/>
      <c r="F597" s="43"/>
      <c r="G597" s="43"/>
      <c r="H597" s="43"/>
    </row>
    <row r="598" spans="4:8" x14ac:dyDescent="0.25">
      <c r="D598" s="43"/>
      <c r="E598" s="43"/>
      <c r="F598" s="43"/>
      <c r="G598" s="43"/>
      <c r="H598" s="43"/>
    </row>
    <row r="599" spans="4:8" x14ac:dyDescent="0.25">
      <c r="D599" s="43"/>
      <c r="E599" s="43"/>
      <c r="F599" s="43"/>
      <c r="G599" s="43"/>
      <c r="H599" s="43"/>
    </row>
    <row r="600" spans="4:8" x14ac:dyDescent="0.25">
      <c r="D600" s="43"/>
      <c r="E600" s="43"/>
      <c r="F600" s="43"/>
      <c r="G600" s="43"/>
      <c r="H600" s="43"/>
    </row>
    <row r="601" spans="4:8" x14ac:dyDescent="0.25">
      <c r="D601" s="43"/>
      <c r="E601" s="43"/>
      <c r="F601" s="43"/>
      <c r="G601" s="43"/>
      <c r="H601" s="43"/>
    </row>
  </sheetData>
  <sheetProtection algorithmName="SHA-512" hashValue="GqvtGCnqslW40q7ECpKWyXeepG2tp/wEcDrECtF3O3Atbqm8H35iVuLhvhLi8EfaM8K5oIAQwX6/g/DuKfo3hA==" saltValue="Lm/M5rJhYfN21cNZzXzYIQ==" spinCount="100000" sheet="1" objects="1" scenarios="1" selectLockedCells="1"/>
  <mergeCells count="24">
    <mergeCell ref="B23:B24"/>
    <mergeCell ref="C8:D8"/>
    <mergeCell ref="C10:D10"/>
    <mergeCell ref="C11:D11"/>
    <mergeCell ref="C12:D12"/>
    <mergeCell ref="C13:D13"/>
    <mergeCell ref="C14:D14"/>
    <mergeCell ref="C15:D15"/>
    <mergeCell ref="C23:C24"/>
    <mergeCell ref="L23:L24"/>
    <mergeCell ref="K23:K24"/>
    <mergeCell ref="C6:E6"/>
    <mergeCell ref="C7:E7"/>
    <mergeCell ref="C9:E9"/>
    <mergeCell ref="I23:I24"/>
    <mergeCell ref="G10:K14"/>
    <mergeCell ref="G18:K18"/>
    <mergeCell ref="C18:E18"/>
    <mergeCell ref="C17:E17"/>
    <mergeCell ref="J23:J24"/>
    <mergeCell ref="H23:H24"/>
    <mergeCell ref="F23:G23"/>
    <mergeCell ref="E23:E24"/>
    <mergeCell ref="D23:D2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64AD63B-A02C-4083-A970-0BEB58BDF355}">
          <x14:formula1>
            <xm:f>Sheet2!$B$3:$B$4</xm:f>
          </x14:formula1>
          <xm:sqref>C19:C21 F18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A18AF-AC57-4C6F-8F4E-766F2162D64A}">
  <dimension ref="B2:E4"/>
  <sheetViews>
    <sheetView workbookViewId="0">
      <selection activeCell="D16" sqref="D16"/>
    </sheetView>
  </sheetViews>
  <sheetFormatPr baseColWidth="10" defaultColWidth="8.83203125" defaultRowHeight="15" x14ac:dyDescent="0.2"/>
  <cols>
    <col min="3" max="3" width="10.5" bestFit="1" customWidth="1"/>
    <col min="4" max="4" width="13.6640625" bestFit="1" customWidth="1"/>
    <col min="5" max="5" width="9.5" bestFit="1" customWidth="1"/>
  </cols>
  <sheetData>
    <row r="2" spans="2:5" x14ac:dyDescent="0.2">
      <c r="C2" s="1"/>
      <c r="D2" s="1"/>
      <c r="E2" s="1"/>
    </row>
    <row r="3" spans="2:5" x14ac:dyDescent="0.2">
      <c r="B3" t="s">
        <v>7</v>
      </c>
    </row>
    <row r="4" spans="2:5" x14ac:dyDescent="0.2">
      <c r="B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Girisha Arora</dc:creator>
  <cp:lastModifiedBy>Mukul Malik</cp:lastModifiedBy>
  <dcterms:created xsi:type="dcterms:W3CDTF">2024-01-09T10:47:18Z</dcterms:created>
  <dcterms:modified xsi:type="dcterms:W3CDTF">2024-01-18T08:12:44Z</dcterms:modified>
</cp:coreProperties>
</file>